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nw\Netznutzungsmanagement\Netznutzungsentgelte\Netzentgelt-Modell\Netzentgeltrechner\"/>
    </mc:Choice>
  </mc:AlternateContent>
  <xr:revisionPtr revIDLastSave="0" documentId="13_ncr:1_{1A9E9E16-B384-43E7-9BD5-828126BD164D}" xr6:coauthVersionLast="47" xr6:coauthVersionMax="47" xr10:uidLastSave="{00000000-0000-0000-0000-000000000000}"/>
  <workbookProtection workbookAlgorithmName="SHA-512" workbookHashValue="VSwiEPQ3ZVNZCH7RtoJXXdYOgQAdvQwi+mdVOB2goQaHDiDgpsiGr+tAoWyVxxCNUmBGcDwQ38LIGKa1ZPMlZA==" workbookSaltValue="9hdyWTvcRb4bHtHIFXTYCw==" workbookSpinCount="100000" lockStructure="1"/>
  <bookViews>
    <workbookView showHorizontalScroll="0" showVerticalScroll="0" xWindow="-120" yWindow="-120" windowWidth="29040" windowHeight="17640" xr2:uid="{00000000-000D-0000-FFFF-FFFF00000000}"/>
  </bookViews>
  <sheets>
    <sheet name="Rechner" sheetId="1" r:id="rId1"/>
    <sheet name="Berechnung inkl. vgNNE" sheetId="2" state="hidden" r:id="rId2"/>
    <sheet name="Berechnung exkl. vgNNE" sheetId="3" state="hidden" r:id="rId3"/>
  </sheets>
  <definedNames>
    <definedName name="Z_1E8A76A9_D56B_4AFD_9B2B_E02EB9C6C28A_.wvu.Rows" localSheetId="0" hidden="1">Rechner!$38:$60</definedName>
  </definedNames>
  <calcPr calcId="191029"/>
  <customWorkbookViews>
    <customWorkbookView name="Naeve, Yvonne - Persönliche Ansicht" guid="{1E8A76A9-D56B-4AFD-9B2B-E02EB9C6C28A}" mergeInterval="0" personalView="1" maximized="1" showHorizontalScroll="0" showVerticalScroll="0" xWindow="-8" yWindow="-8" windowWidth="1936" windowHeight="11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" l="1"/>
  <c r="N40" i="1" l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G37" i="3"/>
  <c r="F47" i="1"/>
  <c r="H47" i="1"/>
  <c r="I47" i="1"/>
  <c r="F48" i="1"/>
  <c r="H48" i="1"/>
  <c r="I48" i="1"/>
  <c r="F49" i="1"/>
  <c r="H49" i="1"/>
  <c r="I49" i="1"/>
  <c r="E54" i="1"/>
  <c r="F54" i="1"/>
  <c r="H54" i="1"/>
  <c r="E55" i="1"/>
  <c r="F55" i="1"/>
  <c r="H55" i="1"/>
  <c r="E56" i="1"/>
  <c r="F56" i="1"/>
  <c r="H56" i="1"/>
  <c r="E58" i="1"/>
  <c r="E57" i="1" s="1"/>
  <c r="F58" i="1"/>
  <c r="F57" i="1" s="1"/>
  <c r="H58" i="1"/>
  <c r="H57" i="1" s="1"/>
  <c r="G15" i="2"/>
  <c r="G43" i="3"/>
  <c r="H57" i="3"/>
  <c r="H58" i="3"/>
  <c r="H59" i="3"/>
  <c r="H60" i="3"/>
  <c r="H61" i="3"/>
  <c r="H62" i="3"/>
  <c r="H63" i="3"/>
  <c r="H64" i="3"/>
  <c r="H65" i="3"/>
  <c r="H66" i="3"/>
  <c r="K57" i="3"/>
  <c r="K58" i="3"/>
  <c r="K59" i="3"/>
  <c r="K60" i="3"/>
  <c r="K61" i="3"/>
  <c r="K62" i="3"/>
  <c r="K63" i="3"/>
  <c r="K64" i="3"/>
  <c r="K65" i="3"/>
  <c r="K66" i="3"/>
  <c r="H57" i="2"/>
  <c r="H58" i="2"/>
  <c r="H59" i="2"/>
  <c r="H60" i="2"/>
  <c r="H61" i="2"/>
  <c r="H62" i="2"/>
  <c r="H63" i="2"/>
  <c r="H64" i="2"/>
  <c r="H65" i="2"/>
  <c r="H66" i="2"/>
  <c r="K57" i="2"/>
  <c r="K58" i="2"/>
  <c r="K59" i="2"/>
  <c r="K60" i="2"/>
  <c r="K61" i="2"/>
  <c r="K62" i="2"/>
  <c r="K63" i="2"/>
  <c r="K64" i="2"/>
  <c r="K65" i="2"/>
  <c r="K66" i="2"/>
  <c r="G13" i="2"/>
  <c r="G14" i="2"/>
  <c r="G16" i="2"/>
  <c r="G17" i="2"/>
  <c r="G18" i="2"/>
  <c r="J13" i="2"/>
  <c r="J14" i="2"/>
  <c r="J15" i="2"/>
  <c r="J16" i="2"/>
  <c r="J17" i="2"/>
  <c r="J18" i="2"/>
  <c r="H18" i="2"/>
  <c r="J15" i="1"/>
  <c r="J14" i="1"/>
  <c r="J13" i="1"/>
  <c r="I57" i="3"/>
  <c r="I58" i="3"/>
  <c r="I59" i="3"/>
  <c r="I60" i="3"/>
  <c r="I61" i="3"/>
  <c r="I62" i="3"/>
  <c r="I63" i="3"/>
  <c r="I64" i="3"/>
  <c r="I65" i="3"/>
  <c r="I66" i="3"/>
  <c r="L57" i="3"/>
  <c r="L58" i="3"/>
  <c r="L59" i="3"/>
  <c r="L60" i="3"/>
  <c r="L61" i="3"/>
  <c r="L62" i="3"/>
  <c r="L63" i="3"/>
  <c r="L64" i="3"/>
  <c r="L65" i="3"/>
  <c r="L66" i="3"/>
  <c r="I37" i="3"/>
  <c r="I38" i="3"/>
  <c r="I39" i="3"/>
  <c r="I40" i="3"/>
  <c r="I41" i="3"/>
  <c r="I42" i="3"/>
  <c r="I43" i="3"/>
  <c r="I44" i="3"/>
  <c r="I45" i="3"/>
  <c r="I46" i="3"/>
  <c r="L37" i="3"/>
  <c r="L38" i="3"/>
  <c r="L39" i="3"/>
  <c r="L40" i="3"/>
  <c r="L41" i="3"/>
  <c r="L42" i="3"/>
  <c r="L43" i="3"/>
  <c r="L44" i="3"/>
  <c r="L45" i="3"/>
  <c r="L46" i="3"/>
  <c r="I13" i="3"/>
  <c r="I14" i="3"/>
  <c r="I15" i="3"/>
  <c r="I16" i="3"/>
  <c r="I17" i="3"/>
  <c r="I18" i="3"/>
  <c r="L13" i="3"/>
  <c r="L14" i="3"/>
  <c r="L15" i="3"/>
  <c r="L16" i="3"/>
  <c r="L17" i="3"/>
  <c r="L18" i="3"/>
  <c r="I57" i="2"/>
  <c r="I58" i="2"/>
  <c r="I59" i="2"/>
  <c r="I60" i="2"/>
  <c r="I61" i="2"/>
  <c r="I62" i="2"/>
  <c r="I63" i="2"/>
  <c r="I64" i="2"/>
  <c r="I65" i="2"/>
  <c r="I66" i="2"/>
  <c r="L57" i="2"/>
  <c r="L58" i="2"/>
  <c r="L59" i="2"/>
  <c r="L60" i="2"/>
  <c r="L61" i="2"/>
  <c r="L62" i="2"/>
  <c r="L63" i="2"/>
  <c r="L64" i="2"/>
  <c r="L65" i="2"/>
  <c r="L66" i="2"/>
  <c r="I37" i="2"/>
  <c r="I38" i="2"/>
  <c r="I39" i="2"/>
  <c r="I40" i="2"/>
  <c r="I41" i="2"/>
  <c r="I42" i="2"/>
  <c r="I43" i="2"/>
  <c r="I44" i="2"/>
  <c r="I45" i="2"/>
  <c r="I46" i="2"/>
  <c r="L37" i="2"/>
  <c r="L38" i="2"/>
  <c r="L39" i="2"/>
  <c r="L40" i="2"/>
  <c r="L41" i="2"/>
  <c r="L42" i="2"/>
  <c r="L43" i="2"/>
  <c r="L44" i="2"/>
  <c r="L45" i="2"/>
  <c r="L46" i="2"/>
  <c r="I13" i="2"/>
  <c r="I14" i="2"/>
  <c r="I15" i="2"/>
  <c r="I16" i="2"/>
  <c r="I17" i="2"/>
  <c r="I18" i="2"/>
  <c r="L13" i="2"/>
  <c r="L14" i="2"/>
  <c r="L15" i="2"/>
  <c r="L16" i="2"/>
  <c r="L17" i="2"/>
  <c r="L18" i="2"/>
  <c r="H13" i="3"/>
  <c r="H14" i="3"/>
  <c r="H15" i="3"/>
  <c r="H16" i="3"/>
  <c r="H17" i="3"/>
  <c r="H18" i="3"/>
  <c r="K13" i="3"/>
  <c r="K14" i="3"/>
  <c r="K15" i="3"/>
  <c r="K16" i="3"/>
  <c r="K17" i="3"/>
  <c r="K18" i="3"/>
  <c r="H37" i="3"/>
  <c r="H38" i="3"/>
  <c r="H39" i="3"/>
  <c r="H40" i="3"/>
  <c r="H41" i="3"/>
  <c r="H42" i="3"/>
  <c r="H43" i="3"/>
  <c r="H44" i="3"/>
  <c r="H45" i="3"/>
  <c r="H46" i="3"/>
  <c r="K37" i="3"/>
  <c r="K38" i="3"/>
  <c r="K39" i="3"/>
  <c r="K40" i="3"/>
  <c r="K41" i="3"/>
  <c r="K42" i="3"/>
  <c r="K43" i="3"/>
  <c r="K44" i="3"/>
  <c r="K45" i="3"/>
  <c r="K46" i="3"/>
  <c r="H13" i="2"/>
  <c r="H14" i="2"/>
  <c r="H15" i="2"/>
  <c r="H16" i="2"/>
  <c r="H17" i="2"/>
  <c r="K13" i="2"/>
  <c r="K14" i="2"/>
  <c r="K15" i="2"/>
  <c r="K16" i="2"/>
  <c r="K17" i="2"/>
  <c r="K18" i="2"/>
  <c r="H37" i="2"/>
  <c r="H38" i="2"/>
  <c r="H39" i="2"/>
  <c r="H40" i="2"/>
  <c r="H41" i="2"/>
  <c r="H42" i="2"/>
  <c r="H43" i="2"/>
  <c r="H44" i="2"/>
  <c r="H45" i="2"/>
  <c r="H46" i="2"/>
  <c r="K37" i="2"/>
  <c r="K38" i="2"/>
  <c r="K39" i="2"/>
  <c r="K40" i="2"/>
  <c r="K41" i="2"/>
  <c r="K42" i="2"/>
  <c r="K43" i="2"/>
  <c r="K44" i="2"/>
  <c r="K45" i="2"/>
  <c r="K46" i="2"/>
  <c r="J13" i="3"/>
  <c r="J14" i="3"/>
  <c r="J15" i="3"/>
  <c r="J16" i="3"/>
  <c r="J17" i="3"/>
  <c r="J18" i="3"/>
  <c r="G13" i="3"/>
  <c r="G14" i="3"/>
  <c r="G15" i="3"/>
  <c r="G16" i="3"/>
  <c r="G17" i="3"/>
  <c r="G18" i="3"/>
  <c r="L19" i="3"/>
  <c r="J37" i="3"/>
  <c r="G38" i="3"/>
  <c r="J38" i="3"/>
  <c r="G39" i="3"/>
  <c r="J39" i="3"/>
  <c r="G40" i="3"/>
  <c r="J40" i="3"/>
  <c r="G41" i="3"/>
  <c r="J41" i="3"/>
  <c r="G42" i="3"/>
  <c r="J42" i="3"/>
  <c r="J43" i="3"/>
  <c r="G44" i="3"/>
  <c r="J44" i="3"/>
  <c r="G45" i="3"/>
  <c r="J45" i="3"/>
  <c r="G46" i="3"/>
  <c r="J46" i="3"/>
  <c r="G47" i="3"/>
  <c r="H47" i="3"/>
  <c r="I47" i="3"/>
  <c r="J47" i="3"/>
  <c r="K47" i="3"/>
  <c r="L47" i="3"/>
  <c r="G48" i="3"/>
  <c r="H48" i="3"/>
  <c r="I48" i="3"/>
  <c r="J48" i="3"/>
  <c r="K48" i="3"/>
  <c r="L48" i="3"/>
  <c r="G57" i="3"/>
  <c r="J57" i="3"/>
  <c r="G58" i="3"/>
  <c r="J58" i="3"/>
  <c r="G59" i="3"/>
  <c r="J59" i="3"/>
  <c r="G60" i="3"/>
  <c r="J60" i="3"/>
  <c r="G61" i="3"/>
  <c r="J61" i="3"/>
  <c r="G62" i="3"/>
  <c r="J62" i="3"/>
  <c r="G63" i="3"/>
  <c r="J63" i="3"/>
  <c r="G64" i="3"/>
  <c r="J64" i="3"/>
  <c r="G65" i="3"/>
  <c r="J65" i="3"/>
  <c r="G66" i="3"/>
  <c r="J66" i="3"/>
  <c r="G67" i="3"/>
  <c r="H67" i="3"/>
  <c r="I67" i="3"/>
  <c r="J67" i="3"/>
  <c r="K67" i="3"/>
  <c r="L67" i="3"/>
  <c r="G68" i="3"/>
  <c r="H68" i="3"/>
  <c r="J68" i="3"/>
  <c r="K68" i="3"/>
  <c r="L68" i="3"/>
  <c r="G37" i="2"/>
  <c r="G38" i="2"/>
  <c r="G39" i="2"/>
  <c r="G40" i="2"/>
  <c r="G41" i="2"/>
  <c r="G42" i="2"/>
  <c r="G43" i="2"/>
  <c r="G44" i="2"/>
  <c r="G45" i="2"/>
  <c r="G46" i="2"/>
  <c r="J37" i="2"/>
  <c r="J38" i="2"/>
  <c r="J39" i="2"/>
  <c r="J40" i="2"/>
  <c r="J41" i="2"/>
  <c r="J42" i="2"/>
  <c r="J43" i="2"/>
  <c r="J44" i="2"/>
  <c r="J45" i="2"/>
  <c r="J46" i="2"/>
  <c r="G57" i="2"/>
  <c r="G58" i="2"/>
  <c r="G59" i="2"/>
  <c r="G60" i="2"/>
  <c r="G61" i="2"/>
  <c r="G62" i="2"/>
  <c r="G63" i="2"/>
  <c r="G64" i="2"/>
  <c r="G65" i="2"/>
  <c r="G66" i="2"/>
  <c r="J57" i="2"/>
  <c r="J58" i="2"/>
  <c r="J59" i="2"/>
  <c r="J60" i="2"/>
  <c r="J61" i="2"/>
  <c r="J62" i="2"/>
  <c r="J63" i="2"/>
  <c r="J64" i="2"/>
  <c r="J65" i="2"/>
  <c r="J66" i="2"/>
  <c r="L67" i="2"/>
  <c r="L68" i="2"/>
  <c r="K67" i="2"/>
  <c r="K68" i="2"/>
  <c r="J67" i="2"/>
  <c r="J68" i="2"/>
  <c r="I67" i="2"/>
  <c r="H67" i="2"/>
  <c r="H68" i="2"/>
  <c r="G67" i="2"/>
  <c r="G68" i="2"/>
  <c r="L47" i="2"/>
  <c r="L48" i="2"/>
  <c r="J48" i="2"/>
  <c r="K47" i="2"/>
  <c r="K48" i="2"/>
  <c r="J47" i="2"/>
  <c r="I47" i="2"/>
  <c r="I48" i="2"/>
  <c r="H47" i="2"/>
  <c r="H48" i="2"/>
  <c r="G47" i="2"/>
  <c r="G48" i="2"/>
  <c r="L19" i="2"/>
  <c r="N32" i="1"/>
  <c r="N30" i="1"/>
  <c r="N28" i="1"/>
  <c r="N19" i="1"/>
  <c r="N15" i="1"/>
  <c r="C23" i="1"/>
  <c r="C24" i="1"/>
  <c r="C22" i="1"/>
  <c r="P32" i="1"/>
  <c r="F34" i="1"/>
  <c r="P28" i="1"/>
  <c r="P19" i="1"/>
  <c r="P15" i="1"/>
  <c r="L69" i="2" l="1"/>
  <c r="L70" i="2" s="1"/>
  <c r="Q32" i="1"/>
  <c r="L49" i="2"/>
  <c r="L50" i="2" s="1"/>
  <c r="J21" i="2"/>
  <c r="Q28" i="1"/>
  <c r="Q17" i="1"/>
  <c r="J19" i="2"/>
  <c r="G19" i="2"/>
  <c r="G21" i="2" s="1"/>
  <c r="G24" i="2" s="1"/>
  <c r="O15" i="1" s="1"/>
  <c r="R15" i="1" s="1"/>
  <c r="J19" i="3"/>
  <c r="Q19" i="1"/>
  <c r="Q15" i="1"/>
  <c r="J69" i="3"/>
  <c r="J70" i="3" s="1"/>
  <c r="Q30" i="1"/>
  <c r="I19" i="3"/>
  <c r="I21" i="3" s="1"/>
  <c r="J49" i="2"/>
  <c r="J50" i="2" s="1"/>
  <c r="G69" i="3"/>
  <c r="L21" i="3"/>
  <c r="J49" i="3"/>
  <c r="J50" i="3" s="1"/>
  <c r="G19" i="3"/>
  <c r="G21" i="3" s="1"/>
  <c r="G49" i="3"/>
  <c r="K21" i="2"/>
  <c r="K21" i="3"/>
  <c r="H69" i="2"/>
  <c r="K69" i="3"/>
  <c r="K70" i="3" s="1"/>
  <c r="H69" i="3"/>
  <c r="K49" i="2"/>
  <c r="K50" i="2" s="1"/>
  <c r="K19" i="2"/>
  <c r="H19" i="3"/>
  <c r="H21" i="3" s="1"/>
  <c r="L69" i="3"/>
  <c r="L70" i="3" s="1"/>
  <c r="I69" i="3"/>
  <c r="K49" i="3"/>
  <c r="K50" i="3" s="1"/>
  <c r="H49" i="3"/>
  <c r="L49" i="3"/>
  <c r="L50" i="3" s="1"/>
  <c r="I49" i="3"/>
  <c r="J21" i="3"/>
  <c r="K19" i="3"/>
  <c r="J69" i="2"/>
  <c r="J70" i="2" s="1"/>
  <c r="G69" i="2"/>
  <c r="I69" i="2"/>
  <c r="I71" i="2" s="1"/>
  <c r="K69" i="2"/>
  <c r="K70" i="2" s="1"/>
  <c r="G49" i="2"/>
  <c r="H49" i="2"/>
  <c r="I49" i="2"/>
  <c r="I51" i="2" s="1"/>
  <c r="H19" i="2"/>
  <c r="H21" i="2" s="1"/>
  <c r="L21" i="2"/>
  <c r="I19" i="2"/>
  <c r="I21" i="2" s="1"/>
  <c r="G71" i="3" l="1"/>
  <c r="G24" i="3"/>
  <c r="O28" i="1" s="1"/>
  <c r="R28" i="1" s="1"/>
  <c r="I71" i="3"/>
  <c r="I51" i="3"/>
  <c r="I24" i="3"/>
  <c r="O32" i="1" s="1"/>
  <c r="R32" i="1" s="1"/>
  <c r="G51" i="2"/>
  <c r="I24" i="2"/>
  <c r="O19" i="1" s="1"/>
  <c r="R19" i="1" s="1"/>
  <c r="H24" i="3"/>
  <c r="H51" i="3"/>
  <c r="O30" i="1" s="1"/>
  <c r="H24" i="2"/>
  <c r="H71" i="2"/>
  <c r="P17" i="1" s="1"/>
  <c r="H71" i="3"/>
  <c r="P30" i="1" s="1"/>
  <c r="G71" i="2"/>
  <c r="G51" i="3"/>
  <c r="H51" i="2"/>
  <c r="O17" i="1" s="1"/>
  <c r="R17" i="1" l="1"/>
  <c r="R30" i="1"/>
</calcChain>
</file>

<file path=xl/sharedStrings.xml><?xml version="1.0" encoding="utf-8"?>
<sst xmlns="http://schemas.openxmlformats.org/spreadsheetml/2006/main" count="212" uniqueCount="106">
  <si>
    <t>A)</t>
  </si>
  <si>
    <t>Kunde 1</t>
  </si>
  <si>
    <t>Kunde 2</t>
  </si>
  <si>
    <t>Kunde 3</t>
  </si>
  <si>
    <t>Arbeit in kWh pro Jahr</t>
  </si>
  <si>
    <t>B)</t>
  </si>
  <si>
    <t xml:space="preserve">Mengenangaben </t>
  </si>
  <si>
    <t>Zählergruppe</t>
  </si>
  <si>
    <t>Zusatzausstattungen</t>
  </si>
  <si>
    <t>Messstellenbetrieb, Messdiestleistung und Zusatzausstattungen</t>
  </si>
  <si>
    <t>Messdienstleistung</t>
  </si>
  <si>
    <t>Name</t>
  </si>
  <si>
    <t>Abrechnung</t>
  </si>
  <si>
    <t>Typ</t>
  </si>
  <si>
    <t>Arbeitspreis</t>
  </si>
  <si>
    <t>Leistungspreis</t>
  </si>
  <si>
    <t>Leistungsspitze in kW</t>
  </si>
  <si>
    <t>Bh</t>
  </si>
  <si>
    <t>Netznutzung 
gesamt</t>
  </si>
  <si>
    <t>Listen</t>
  </si>
  <si>
    <t>SLP</t>
  </si>
  <si>
    <t>RLM</t>
  </si>
  <si>
    <t>unter Berücksichtigung Ihrer Angaben</t>
  </si>
  <si>
    <t>G1,6 - G6</t>
  </si>
  <si>
    <t>G10 - G25</t>
  </si>
  <si>
    <t>G40 - G100</t>
  </si>
  <si>
    <t>G160 - G400</t>
  </si>
  <si>
    <t>G650 - G1600</t>
  </si>
  <si>
    <t>G2500 - G6500</t>
  </si>
  <si>
    <t>Mengenumwerter</t>
  </si>
  <si>
    <t>jährliche Ablesung</t>
  </si>
  <si>
    <t>tägl. Auslesung (RLM)</t>
  </si>
  <si>
    <t>stdl. mit GPRS-Modem</t>
  </si>
  <si>
    <t>stdl. mit Festnetz</t>
  </si>
  <si>
    <t>monatl. Auslesung (SLP)</t>
  </si>
  <si>
    <t>stdl. mit GSM-Modem</t>
  </si>
  <si>
    <t>Preisblatt der Energienetze Bayern GmbH</t>
  </si>
  <si>
    <t xml:space="preserve">für die Nutzung  im 2 Vertragsmodell (inkl. vorgelagerter Netze) </t>
  </si>
  <si>
    <t>nicht leistungsgemessene Ausspeisepunkte</t>
  </si>
  <si>
    <t>Grundpreis</t>
  </si>
  <si>
    <t>Bereich</t>
  </si>
  <si>
    <t>Menge M</t>
  </si>
  <si>
    <t>kWh</t>
  </si>
  <si>
    <t>GP</t>
  </si>
  <si>
    <t>AP</t>
  </si>
  <si>
    <t>i</t>
  </si>
  <si>
    <t>von</t>
  </si>
  <si>
    <t>bis</t>
  </si>
  <si>
    <t>[in €/Jahr]</t>
  </si>
  <si>
    <t>Ct/kWh</t>
  </si>
  <si>
    <t xml:space="preserve"> I) Grund- und Arbeitspreise für Ausspeisepunkte ohne Leistungsmessung</t>
  </si>
  <si>
    <t>Arbeitspreis AP</t>
  </si>
  <si>
    <t>Fall 1</t>
  </si>
  <si>
    <t>Fall 2</t>
  </si>
  <si>
    <t>Fall 3</t>
  </si>
  <si>
    <r>
      <t>für Menge M</t>
    </r>
    <r>
      <rPr>
        <vertAlign val="subscript"/>
        <sz val="10"/>
        <rFont val="Arial"/>
        <family val="2"/>
      </rPr>
      <t>0,i</t>
    </r>
    <r>
      <rPr>
        <sz val="10"/>
        <rFont val="Arial"/>
        <family val="2"/>
      </rPr>
      <t xml:space="preserve"> größer</t>
    </r>
  </si>
  <si>
    <t>Jahr:</t>
  </si>
  <si>
    <t>II) Netzentgelte für Ausspeisestellen mit Leistungsmessung</t>
  </si>
  <si>
    <t>1.) Arbeitspreise für Ausspeisepunkte mit Leistungsmessung</t>
  </si>
  <si>
    <t>leistungsgemessene Ausspeisepunkte</t>
  </si>
  <si>
    <t>Sockelbetrag</t>
  </si>
  <si>
    <t>Jahresarbeit M</t>
  </si>
  <si>
    <t>A</t>
  </si>
  <si>
    <t>von [kWh]</t>
  </si>
  <si>
    <t>bis [kWh]</t>
  </si>
  <si>
    <t>€ / Monat</t>
  </si>
  <si>
    <t>Berechnung</t>
  </si>
  <si>
    <t>2.) Leistungspreise für Ausspeisepunkte mit Leistungsmessung</t>
  </si>
  <si>
    <t>Jahreshöchstleistung P</t>
  </si>
  <si>
    <t>L</t>
  </si>
  <si>
    <t>LP</t>
  </si>
  <si>
    <t>von [kW]</t>
  </si>
  <si>
    <t>bis [kW]</t>
  </si>
  <si>
    <t>€ / Jahr</t>
  </si>
  <si>
    <t>Euro pro kW</t>
  </si>
  <si>
    <t>monat</t>
  </si>
  <si>
    <t>jahr</t>
  </si>
  <si>
    <t>mtl</t>
  </si>
  <si>
    <t>jährlich</t>
  </si>
  <si>
    <t>Berechnung sonstiger Entgelte</t>
  </si>
  <si>
    <t>Zählergruppen:</t>
  </si>
  <si>
    <t>Zusatzausstattung:</t>
  </si>
  <si>
    <t>MDL:</t>
  </si>
  <si>
    <t>Abrechnung:</t>
  </si>
  <si>
    <r>
      <t xml:space="preserve">Netznutzungsentgelte </t>
    </r>
    <r>
      <rPr>
        <b/>
        <u/>
        <sz val="12"/>
        <rFont val="Arial"/>
        <family val="2"/>
      </rPr>
      <t>inklusive</t>
    </r>
    <r>
      <rPr>
        <b/>
        <sz val="12"/>
        <rFont val="Arial"/>
        <family val="2"/>
      </rPr>
      <t xml:space="preserve"> vorgelagerter Entgelte</t>
    </r>
  </si>
  <si>
    <r>
      <t xml:space="preserve">Netznutzungsentgelte </t>
    </r>
    <r>
      <rPr>
        <b/>
        <u/>
        <sz val="12"/>
        <rFont val="Arial"/>
        <family val="2"/>
      </rPr>
      <t>exklusive</t>
    </r>
    <r>
      <rPr>
        <b/>
        <sz val="12"/>
        <rFont val="Arial"/>
        <family val="2"/>
      </rPr>
      <t xml:space="preserve"> vorgelagerter Entgelte</t>
    </r>
  </si>
  <si>
    <t>= Eingabefeld</t>
  </si>
  <si>
    <t>= Ausgabefeld</t>
  </si>
  <si>
    <t>Achtung: Fenster fixiert! Für eine bessere Übersicht bitte die Ansichtgröße (z. B. 75 %) optimieren.</t>
  </si>
  <si>
    <t>Keine…</t>
  </si>
  <si>
    <t>Datenspeicher</t>
  </si>
  <si>
    <t>Kunde1</t>
  </si>
  <si>
    <t>Kunde2</t>
  </si>
  <si>
    <t>Kunde3</t>
  </si>
  <si>
    <t>ZusatzA</t>
  </si>
  <si>
    <t>MDL</t>
  </si>
  <si>
    <t xml:space="preserve">Bitte beachten Sie, den Arbeits- und Leistungspreisen werden die Konzessionsabgaben hinzugerechnet.
Bei den oben ausgewiesenen Preisen handelt es sich um Nettopreise; die jeweils gültige gesetzliche Mehrwertsteuer wird dem Gesamtbetrag hinzugerechnet. </t>
  </si>
  <si>
    <t>[in €/monat]</t>
  </si>
  <si>
    <t xml:space="preserve">für die Nutzung  im 2 Vertragsmodell exkl. vorgelagerter Netze) </t>
  </si>
  <si>
    <t>MSB/MDL</t>
  </si>
  <si>
    <t>3 x tägliche Auslesung</t>
  </si>
  <si>
    <t>Preisblatt der Energienetze Bayern GmbH &amp; Co. KG</t>
  </si>
  <si>
    <t>M-Bus Schnittstelle</t>
  </si>
  <si>
    <t>gültig ab 01.01.2021</t>
  </si>
  <si>
    <t>Netzentgeltrechner zum Preisblatt der Energienetze Bayern GmbH &amp; CO. KG ab 01.01.2025</t>
  </si>
  <si>
    <t>gültig ab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</si>
</sst>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_ ;\-#,##0.00\ "/>
    <numFmt numFmtId="165" formatCode="#,##0.000_ ;\-#,##0.000\ "/>
    <numFmt numFmtId="166" formatCode="#,##0.000"/>
  </numFmts>
  <fonts count="24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sz val="10"/>
      <color indexed="52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1">
    <xf numFmtId="0" fontId="0" fillId="0" borderId="0" xfId="0"/>
    <xf numFmtId="0" fontId="6" fillId="0" borderId="0" xfId="0" applyFont="1"/>
    <xf numFmtId="0" fontId="9" fillId="0" borderId="0" xfId="0" applyFont="1"/>
    <xf numFmtId="0" fontId="7" fillId="0" borderId="1" xfId="0" applyFont="1" applyBorder="1"/>
    <xf numFmtId="0" fontId="6" fillId="0" borderId="1" xfId="0" applyFont="1" applyBorder="1"/>
    <xf numFmtId="0" fontId="6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0" borderId="8" xfId="0" applyFont="1" applyBorder="1"/>
    <xf numFmtId="0" fontId="0" fillId="0" borderId="8" xfId="0" applyBorder="1"/>
    <xf numFmtId="0" fontId="0" fillId="0" borderId="1" xfId="0" applyBorder="1"/>
    <xf numFmtId="0" fontId="0" fillId="0" borderId="0" xfId="0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0" fillId="0" borderId="2" xfId="0" applyBorder="1"/>
    <xf numFmtId="0" fontId="8" fillId="0" borderId="3" xfId="0" applyFont="1" applyBorder="1"/>
    <xf numFmtId="0" fontId="9" fillId="0" borderId="4" xfId="0" applyFont="1" applyBorder="1"/>
    <xf numFmtId="0" fontId="0" fillId="0" borderId="6" xfId="0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0" fillId="0" borderId="8" xfId="0" applyFont="1" applyBorder="1"/>
    <xf numFmtId="0" fontId="10" fillId="0" borderId="3" xfId="0" applyFont="1" applyBorder="1"/>
    <xf numFmtId="0" fontId="0" fillId="0" borderId="2" xfId="0" applyBorder="1" applyAlignment="1">
      <alignment horizontal="center"/>
    </xf>
    <xf numFmtId="0" fontId="3" fillId="2" borderId="1" xfId="1" applyFont="1" applyFill="1" applyBorder="1" applyAlignment="1">
      <alignment vertical="center"/>
    </xf>
    <xf numFmtId="8" fontId="0" fillId="0" borderId="9" xfId="0" applyNumberFormat="1" applyBorder="1" applyAlignment="1">
      <alignment vertical="center"/>
    </xf>
    <xf numFmtId="0" fontId="18" fillId="0" borderId="0" xfId="0" applyFont="1"/>
    <xf numFmtId="8" fontId="0" fillId="0" borderId="0" xfId="0" applyNumberFormat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4" borderId="0" xfId="0" applyFill="1"/>
    <xf numFmtId="0" fontId="0" fillId="0" borderId="0" xfId="0" quotePrefix="1"/>
    <xf numFmtId="0" fontId="0" fillId="3" borderId="0" xfId="0" applyFill="1"/>
    <xf numFmtId="0" fontId="0" fillId="4" borderId="10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21" fillId="0" borderId="13" xfId="0" applyFont="1" applyBorder="1" applyProtection="1">
      <protection locked="0"/>
    </xf>
    <xf numFmtId="0" fontId="21" fillId="0" borderId="5" xfId="0" applyFont="1" applyBorder="1" applyProtection="1">
      <protection locked="0"/>
    </xf>
    <xf numFmtId="0" fontId="21" fillId="0" borderId="14" xfId="0" applyFont="1" applyBorder="1" applyProtection="1">
      <protection locked="0"/>
    </xf>
    <xf numFmtId="3" fontId="0" fillId="3" borderId="15" xfId="0" applyNumberFormat="1" applyFill="1" applyBorder="1"/>
    <xf numFmtId="3" fontId="0" fillId="3" borderId="16" xfId="0" applyNumberFormat="1" applyFill="1" applyBorder="1"/>
    <xf numFmtId="3" fontId="0" fillId="3" borderId="17" xfId="0" applyNumberFormat="1" applyFill="1" applyBorder="1"/>
    <xf numFmtId="0" fontId="11" fillId="0" borderId="0" xfId="0" applyFont="1"/>
    <xf numFmtId="0" fontId="12" fillId="0" borderId="1" xfId="0" applyFont="1" applyBorder="1"/>
    <xf numFmtId="0" fontId="2" fillId="0" borderId="0" xfId="0" applyFont="1"/>
    <xf numFmtId="0" fontId="1" fillId="0" borderId="0" xfId="0" applyFont="1"/>
    <xf numFmtId="14" fontId="1" fillId="0" borderId="0" xfId="0" applyNumberFormat="1" applyFont="1"/>
    <xf numFmtId="0" fontId="6" fillId="0" borderId="6" xfId="0" applyFont="1" applyBorder="1"/>
    <xf numFmtId="14" fontId="0" fillId="0" borderId="6" xfId="0" applyNumberFormat="1" applyBorder="1"/>
    <xf numFmtId="0" fontId="14" fillId="0" borderId="0" xfId="0" applyFont="1"/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0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3" fontId="0" fillId="0" borderId="21" xfId="0" applyNumberFormat="1" applyBorder="1" applyAlignment="1">
      <alignment horizontal="center"/>
    </xf>
    <xf numFmtId="3" fontId="0" fillId="0" borderId="22" xfId="0" applyNumberFormat="1" applyBorder="1" applyAlignment="1">
      <alignment horizontal="right"/>
    </xf>
    <xf numFmtId="164" fontId="0" fillId="0" borderId="22" xfId="0" applyNumberForma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0" fontId="16" fillId="0" borderId="8" xfId="0" applyFont="1" applyBorder="1"/>
    <xf numFmtId="0" fontId="16" fillId="0" borderId="3" xfId="0" applyFont="1" applyBorder="1"/>
    <xf numFmtId="4" fontId="5" fillId="0" borderId="0" xfId="0" applyNumberFormat="1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/>
    <xf numFmtId="0" fontId="5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 shrinkToFit="1"/>
    </xf>
    <xf numFmtId="3" fontId="0" fillId="0" borderId="0" xfId="0" applyNumberFormat="1"/>
    <xf numFmtId="3" fontId="0" fillId="0" borderId="3" xfId="0" applyNumberFormat="1" applyBorder="1"/>
    <xf numFmtId="0" fontId="0" fillId="0" borderId="22" xfId="0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shrinkToFit="1"/>
    </xf>
    <xf numFmtId="3" fontId="0" fillId="0" borderId="25" xfId="0" applyNumberFormat="1" applyBorder="1" applyAlignment="1">
      <alignment horizontal="center"/>
    </xf>
    <xf numFmtId="3" fontId="0" fillId="0" borderId="25" xfId="0" applyNumberFormat="1" applyBorder="1" applyAlignment="1">
      <alignment horizontal="right"/>
    </xf>
    <xf numFmtId="3" fontId="0" fillId="0" borderId="22" xfId="0" applyNumberFormat="1" applyBorder="1" applyAlignment="1">
      <alignment horizontal="center"/>
    </xf>
    <xf numFmtId="166" fontId="0" fillId="0" borderId="22" xfId="0" applyNumberFormat="1" applyBorder="1" applyAlignment="1">
      <alignment horizontal="right"/>
    </xf>
    <xf numFmtId="2" fontId="0" fillId="0" borderId="0" xfId="0" applyNumberFormat="1"/>
    <xf numFmtId="0" fontId="5" fillId="0" borderId="0" xfId="0" applyFont="1"/>
    <xf numFmtId="3" fontId="0" fillId="0" borderId="4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4" fontId="5" fillId="0" borderId="0" xfId="0" applyNumberFormat="1" applyFont="1" applyAlignment="1">
      <alignment horizontal="left"/>
    </xf>
    <xf numFmtId="4" fontId="5" fillId="0" borderId="3" xfId="0" applyNumberFormat="1" applyFont="1" applyBorder="1"/>
    <xf numFmtId="165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5" fillId="0" borderId="0" xfId="0" applyFont="1" applyAlignment="1">
      <alignment vertical="center"/>
    </xf>
    <xf numFmtId="0" fontId="23" fillId="0" borderId="6" xfId="0" applyFont="1" applyBorder="1"/>
    <xf numFmtId="164" fontId="0" fillId="6" borderId="20" xfId="0" applyNumberFormat="1" applyFill="1" applyBorder="1" applyAlignment="1">
      <alignment horizontal="right"/>
    </xf>
    <xf numFmtId="165" fontId="0" fillId="6" borderId="20" xfId="0" applyNumberFormat="1" applyFill="1" applyBorder="1" applyAlignment="1">
      <alignment horizontal="right"/>
    </xf>
    <xf numFmtId="164" fontId="0" fillId="6" borderId="22" xfId="0" applyNumberFormat="1" applyFill="1" applyBorder="1" applyAlignment="1">
      <alignment horizontal="right"/>
    </xf>
    <xf numFmtId="165" fontId="0" fillId="6" borderId="22" xfId="0" applyNumberFormat="1" applyFill="1" applyBorder="1" applyAlignment="1">
      <alignment horizontal="right"/>
    </xf>
    <xf numFmtId="3" fontId="0" fillId="6" borderId="25" xfId="0" applyNumberFormat="1" applyFill="1" applyBorder="1" applyAlignment="1">
      <alignment horizontal="right"/>
    </xf>
    <xf numFmtId="166" fontId="0" fillId="6" borderId="25" xfId="0" applyNumberFormat="1" applyFill="1" applyBorder="1" applyAlignment="1">
      <alignment horizontal="right"/>
    </xf>
    <xf numFmtId="3" fontId="0" fillId="6" borderId="22" xfId="0" applyNumberFormat="1" applyFill="1" applyBorder="1" applyAlignment="1">
      <alignment horizontal="right"/>
    </xf>
    <xf numFmtId="166" fontId="0" fillId="6" borderId="22" xfId="0" applyNumberFormat="1" applyFill="1" applyBorder="1" applyAlignment="1">
      <alignment horizontal="right"/>
    </xf>
    <xf numFmtId="164" fontId="0" fillId="6" borderId="25" xfId="0" applyNumberFormat="1" applyFill="1" applyBorder="1" applyAlignment="1">
      <alignment horizontal="right"/>
    </xf>
    <xf numFmtId="0" fontId="7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10" fillId="0" borderId="0" xfId="0" applyFont="1"/>
    <xf numFmtId="0" fontId="9" fillId="0" borderId="1" xfId="0" applyFont="1" applyBorder="1"/>
    <xf numFmtId="0" fontId="9" fillId="0" borderId="0" xfId="0" applyFont="1" applyAlignment="1">
      <alignment vertical="center"/>
    </xf>
    <xf numFmtId="3" fontId="0" fillId="4" borderId="20" xfId="0" applyNumberFormat="1" applyFill="1" applyBorder="1" applyAlignment="1" applyProtection="1">
      <alignment horizontal="right"/>
      <protection locked="0"/>
    </xf>
    <xf numFmtId="8" fontId="0" fillId="3" borderId="22" xfId="0" applyNumberFormat="1" applyFill="1" applyBorder="1" applyAlignment="1">
      <alignment horizontal="right" vertical="center"/>
    </xf>
    <xf numFmtId="8" fontId="0" fillId="3" borderId="24" xfId="0" applyNumberFormat="1" applyFill="1" applyBorder="1" applyAlignment="1">
      <alignment horizontal="right" vertical="center"/>
    </xf>
    <xf numFmtId="0" fontId="0" fillId="3" borderId="2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8" fontId="0" fillId="3" borderId="20" xfId="0" applyNumberFormat="1" applyFill="1" applyBorder="1" applyAlignment="1">
      <alignment horizontal="right" vertical="center"/>
    </xf>
    <xf numFmtId="0" fontId="0" fillId="3" borderId="19" xfId="0" applyFill="1" applyBorder="1" applyAlignment="1">
      <alignment horizontal="center" vertical="center"/>
    </xf>
    <xf numFmtId="8" fontId="19" fillId="3" borderId="29" xfId="0" applyNumberFormat="1" applyFont="1" applyFill="1" applyBorder="1" applyAlignment="1">
      <alignment horizontal="right" vertical="center"/>
    </xf>
    <xf numFmtId="8" fontId="19" fillId="3" borderId="42" xfId="0" applyNumberFormat="1" applyFont="1" applyFill="1" applyBorder="1" applyAlignment="1">
      <alignment horizontal="right" vertical="center"/>
    </xf>
    <xf numFmtId="8" fontId="19" fillId="3" borderId="16" xfId="0" applyNumberFormat="1" applyFont="1" applyFill="1" applyBorder="1" applyAlignment="1">
      <alignment horizontal="right" vertical="center"/>
    </xf>
    <xf numFmtId="8" fontId="19" fillId="3" borderId="17" xfId="0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8" fontId="19" fillId="3" borderId="39" xfId="0" applyNumberFormat="1" applyFont="1" applyFill="1" applyBorder="1" applyAlignment="1">
      <alignment horizontal="right" vertical="center"/>
    </xf>
    <xf numFmtId="8" fontId="19" fillId="3" borderId="30" xfId="0" applyNumberFormat="1" applyFont="1" applyFill="1" applyBorder="1" applyAlignment="1">
      <alignment horizontal="right" vertical="center"/>
    </xf>
    <xf numFmtId="0" fontId="0" fillId="0" borderId="0" xfId="0" applyAlignment="1" applyProtection="1">
      <alignment horizontal="center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5" borderId="20" xfId="0" applyFill="1" applyBorder="1" applyAlignment="1" applyProtection="1">
      <alignment horizontal="center"/>
      <protection locked="0"/>
    </xf>
    <xf numFmtId="0" fontId="0" fillId="5" borderId="22" xfId="0" applyFill="1" applyBorder="1" applyAlignment="1" applyProtection="1">
      <alignment horizontal="center"/>
      <protection locked="0"/>
    </xf>
    <xf numFmtId="0" fontId="0" fillId="5" borderId="24" xfId="0" applyFill="1" applyBorder="1" applyAlignment="1" applyProtection="1">
      <alignment horizontal="center"/>
      <protection locked="0"/>
    </xf>
    <xf numFmtId="0" fontId="5" fillId="0" borderId="44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3" fontId="0" fillId="4" borderId="13" xfId="0" applyNumberFormat="1" applyFill="1" applyBorder="1" applyAlignment="1" applyProtection="1">
      <alignment horizontal="right"/>
      <protection locked="0"/>
    </xf>
    <xf numFmtId="3" fontId="0" fillId="4" borderId="54" xfId="0" applyNumberFormat="1" applyFill="1" applyBorder="1" applyAlignment="1" applyProtection="1">
      <alignment horizontal="right"/>
      <protection locked="0"/>
    </xf>
    <xf numFmtId="3" fontId="0" fillId="4" borderId="49" xfId="0" applyNumberFormat="1" applyFill="1" applyBorder="1" applyAlignment="1" applyProtection="1">
      <alignment horizontal="right"/>
      <protection locked="0"/>
    </xf>
    <xf numFmtId="3" fontId="0" fillId="4" borderId="50" xfId="0" applyNumberFormat="1" applyFill="1" applyBorder="1" applyAlignment="1" applyProtection="1">
      <alignment horizontal="right"/>
      <protection locked="0"/>
    </xf>
    <xf numFmtId="3" fontId="0" fillId="4" borderId="55" xfId="0" applyNumberFormat="1" applyFill="1" applyBorder="1" applyAlignment="1" applyProtection="1">
      <alignment horizontal="right"/>
      <protection locked="0"/>
    </xf>
    <xf numFmtId="3" fontId="0" fillId="4" borderId="51" xfId="0" applyNumberFormat="1" applyFill="1" applyBorder="1" applyAlignment="1" applyProtection="1">
      <alignment horizontal="right"/>
      <protection locked="0"/>
    </xf>
    <xf numFmtId="3" fontId="0" fillId="4" borderId="52" xfId="0" applyNumberFormat="1" applyFill="1" applyBorder="1" applyAlignment="1" applyProtection="1">
      <alignment horizontal="right"/>
      <protection locked="0"/>
    </xf>
    <xf numFmtId="3" fontId="0" fillId="4" borderId="56" xfId="0" applyNumberFormat="1" applyFill="1" applyBorder="1" applyAlignment="1" applyProtection="1">
      <alignment horizontal="right"/>
      <protection locked="0"/>
    </xf>
    <xf numFmtId="3" fontId="0" fillId="4" borderId="53" xfId="0" applyNumberFormat="1" applyFill="1" applyBorder="1" applyAlignment="1" applyProtection="1">
      <alignment horizontal="right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8" fontId="19" fillId="3" borderId="15" xfId="0" applyNumberFormat="1" applyFont="1" applyFill="1" applyBorder="1" applyAlignment="1">
      <alignment horizontal="right" vertical="center"/>
    </xf>
    <xf numFmtId="3" fontId="0" fillId="4" borderId="22" xfId="0" applyNumberFormat="1" applyFill="1" applyBorder="1" applyAlignment="1" applyProtection="1">
      <alignment horizontal="right"/>
      <protection locked="0"/>
    </xf>
    <xf numFmtId="3" fontId="0" fillId="4" borderId="24" xfId="0" applyNumberFormat="1" applyFill="1" applyBorder="1" applyAlignment="1" applyProtection="1">
      <alignment horizontal="right"/>
      <protection locked="0"/>
    </xf>
    <xf numFmtId="0" fontId="0" fillId="5" borderId="17" xfId="0" applyFill="1" applyBorder="1" applyAlignment="1" applyProtection="1">
      <alignment horizontal="center"/>
      <protection locked="0"/>
    </xf>
    <xf numFmtId="0" fontId="0" fillId="3" borderId="33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0" fillId="5" borderId="15" xfId="0" applyFill="1" applyBorder="1" applyAlignment="1" applyProtection="1">
      <alignment horizontal="center"/>
      <protection locked="0"/>
    </xf>
    <xf numFmtId="0" fontId="0" fillId="3" borderId="31" xfId="0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5" borderId="16" xfId="0" applyFill="1" applyBorder="1" applyAlignment="1" applyProtection="1">
      <alignment horizontal="center"/>
      <protection locked="0"/>
    </xf>
    <xf numFmtId="0" fontId="0" fillId="3" borderId="34" xfId="0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/>
  </cellXfs>
  <cellStyles count="3">
    <cellStyle name="Standard" xfId="0" builtinId="0"/>
    <cellStyle name="Standard 4" xfId="2" xr:uid="{00000000-0005-0000-0000-000001000000}"/>
    <cellStyle name="Standard_KTR_muster" xfId="1" xr:uid="{00000000-0005-0000-0000-000002000000}"/>
  </cellStyles>
  <dxfs count="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border>
        <right style="thin">
          <color indexed="64"/>
        </right>
      </border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542925</xdr:colOff>
      <xdr:row>2</xdr:row>
      <xdr:rowOff>57150</xdr:rowOff>
    </xdr:from>
    <xdr:to>
      <xdr:col>18</xdr:col>
      <xdr:colOff>84605</xdr:colOff>
      <xdr:row>4</xdr:row>
      <xdr:rowOff>328230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0" y="381000"/>
          <a:ext cx="1675280" cy="1014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3:S60"/>
  <sheetViews>
    <sheetView showGridLines="0" tabSelected="1" topLeftCell="A6" zoomScaleNormal="100" workbookViewId="0">
      <selection activeCell="E13" sqref="E13:G13"/>
    </sheetView>
  </sheetViews>
  <sheetFormatPr baseColWidth="10" defaultRowHeight="12.75"/>
  <cols>
    <col min="1" max="1" width="1" customWidth="1"/>
    <col min="2" max="2" width="3.42578125" customWidth="1"/>
    <col min="3" max="3" width="11.7109375" customWidth="1"/>
    <col min="4" max="4" width="5.5703125" customWidth="1"/>
    <col min="5" max="5" width="10.28515625" customWidth="1"/>
    <col min="6" max="6" width="6.42578125" customWidth="1"/>
    <col min="7" max="7" width="9" customWidth="1"/>
    <col min="8" max="8" width="9.5703125" customWidth="1"/>
    <col min="9" max="9" width="14.42578125" customWidth="1"/>
    <col min="10" max="10" width="10.28515625" customWidth="1"/>
    <col min="11" max="11" width="5" customWidth="1"/>
    <col min="12" max="12" width="5.28515625" customWidth="1"/>
    <col min="13" max="13" width="2.28515625" customWidth="1"/>
    <col min="15" max="15" width="14" customWidth="1"/>
    <col min="16" max="16" width="16.5703125" customWidth="1"/>
    <col min="17" max="17" width="15.85546875" customWidth="1"/>
    <col min="18" max="18" width="16.140625" customWidth="1"/>
    <col min="19" max="19" width="2" customWidth="1"/>
  </cols>
  <sheetData>
    <row r="3" spans="1:19" ht="29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7"/>
    </row>
    <row r="4" spans="1:19" s="2" customFormat="1" ht="29.25" customHeight="1">
      <c r="A4" s="18" t="s">
        <v>104</v>
      </c>
      <c r="B4" s="111"/>
      <c r="S4" s="19"/>
    </row>
    <row r="5" spans="1:19" ht="29.25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0"/>
    </row>
    <row r="7" spans="1:19">
      <c r="B7" s="46" t="s">
        <v>88</v>
      </c>
      <c r="C7" s="46"/>
    </row>
    <row r="9" spans="1:19" s="1" customFormat="1" ht="15.75">
      <c r="A9" s="11"/>
      <c r="B9" s="3" t="s">
        <v>0</v>
      </c>
      <c r="C9" s="3" t="s">
        <v>6</v>
      </c>
      <c r="D9" s="4"/>
      <c r="E9" s="4"/>
      <c r="F9" s="4"/>
      <c r="G9" s="4"/>
      <c r="H9" s="4"/>
      <c r="I9" s="4"/>
      <c r="J9" s="4"/>
      <c r="K9" s="5"/>
      <c r="M9" s="24" t="s">
        <v>84</v>
      </c>
      <c r="N9" s="13"/>
      <c r="O9" s="13"/>
      <c r="P9" s="13"/>
      <c r="Q9" s="13"/>
      <c r="R9" s="13"/>
      <c r="S9" s="5"/>
    </row>
    <row r="10" spans="1:19" ht="16.5" thickBot="1">
      <c r="A10" s="6"/>
      <c r="K10" s="7"/>
      <c r="M10" s="25" t="s">
        <v>22</v>
      </c>
      <c r="S10" s="7"/>
    </row>
    <row r="11" spans="1:19" ht="17.25" customHeight="1">
      <c r="A11" s="6"/>
      <c r="C11" s="157" t="s">
        <v>11</v>
      </c>
      <c r="D11" s="117" t="s">
        <v>13</v>
      </c>
      <c r="E11" s="142" t="s">
        <v>4</v>
      </c>
      <c r="F11" s="143"/>
      <c r="G11" s="144"/>
      <c r="H11" s="117" t="s">
        <v>16</v>
      </c>
      <c r="I11" s="117"/>
      <c r="J11" s="118" t="s">
        <v>17</v>
      </c>
      <c r="K11" s="7"/>
      <c r="M11" s="15"/>
      <c r="N11" s="1"/>
      <c r="O11" s="1"/>
      <c r="P11" s="1"/>
      <c r="Q11" s="1"/>
      <c r="R11" s="1"/>
      <c r="S11" s="7"/>
    </row>
    <row r="12" spans="1:19" ht="3.95" customHeight="1" thickBot="1">
      <c r="A12" s="6"/>
      <c r="C12" s="158"/>
      <c r="D12" s="137"/>
      <c r="E12" s="145"/>
      <c r="F12" s="146"/>
      <c r="G12" s="147"/>
      <c r="H12" s="137"/>
      <c r="I12" s="137"/>
      <c r="J12" s="167"/>
      <c r="K12" s="7"/>
      <c r="M12" s="6"/>
      <c r="S12" s="7"/>
    </row>
    <row r="13" spans="1:19" ht="13.5" customHeight="1">
      <c r="A13" s="6"/>
      <c r="C13" s="37" t="s">
        <v>1</v>
      </c>
      <c r="D13" s="40" t="s">
        <v>20</v>
      </c>
      <c r="E13" s="148"/>
      <c r="F13" s="149"/>
      <c r="G13" s="150"/>
      <c r="H13" s="112"/>
      <c r="I13" s="112"/>
      <c r="J13" s="43" t="str">
        <f>IF(H13=0,"",IF(E13/H13&gt;8760,"Unmöglich",E13/H13))</f>
        <v/>
      </c>
      <c r="K13" s="7"/>
      <c r="M13" s="6"/>
      <c r="N13" s="123" t="s">
        <v>11</v>
      </c>
      <c r="O13" s="121" t="s">
        <v>14</v>
      </c>
      <c r="P13" s="121" t="s">
        <v>15</v>
      </c>
      <c r="Q13" s="131" t="s">
        <v>99</v>
      </c>
      <c r="R13" s="159" t="s">
        <v>18</v>
      </c>
      <c r="S13" s="7"/>
    </row>
    <row r="14" spans="1:19" ht="13.5" thickBot="1">
      <c r="A14" s="6"/>
      <c r="C14" s="38" t="s">
        <v>2</v>
      </c>
      <c r="D14" s="41" t="s">
        <v>21</v>
      </c>
      <c r="E14" s="151"/>
      <c r="F14" s="152"/>
      <c r="G14" s="153"/>
      <c r="H14" s="162"/>
      <c r="I14" s="162"/>
      <c r="J14" s="44" t="str">
        <f>IF(H14=0,"",IF(E14/H14&gt;8760,"Unmöglich",E14/H14))</f>
        <v/>
      </c>
      <c r="K14" s="7"/>
      <c r="M14" s="6"/>
      <c r="N14" s="124"/>
      <c r="O14" s="122"/>
      <c r="P14" s="122"/>
      <c r="Q14" s="132"/>
      <c r="R14" s="160"/>
      <c r="S14" s="7"/>
    </row>
    <row r="15" spans="1:19" ht="13.5" thickBot="1">
      <c r="A15" s="6"/>
      <c r="C15" s="39" t="s">
        <v>3</v>
      </c>
      <c r="D15" s="42" t="s">
        <v>20</v>
      </c>
      <c r="E15" s="154"/>
      <c r="F15" s="155"/>
      <c r="G15" s="156"/>
      <c r="H15" s="163"/>
      <c r="I15" s="163"/>
      <c r="J15" s="45" t="str">
        <f>IF(H15=0,"",IF(E15/H15&gt;8760,"Unmöglich",E15/H15))</f>
        <v/>
      </c>
      <c r="K15" s="7"/>
      <c r="M15" s="6"/>
      <c r="N15" s="126" t="str">
        <f>C13</f>
        <v>Kunde 1</v>
      </c>
      <c r="O15" s="125">
        <f>IF($D$13="SLP",'Berechnung inkl. vgNNE'!$G$24,'Berechnung inkl. vgNNE'!$G$51)</f>
        <v>0</v>
      </c>
      <c r="P15" s="125" t="str">
        <f>IF($D$13="SLP","keine Berechnung",'Berechnung inkl. vgNNE'!$G$71)</f>
        <v>keine Berechnung</v>
      </c>
      <c r="Q15" s="125">
        <f>SUM($E$54:$E$57)</f>
        <v>0</v>
      </c>
      <c r="R15" s="161">
        <f>SUM($O$15:$Q$15)</f>
        <v>0</v>
      </c>
      <c r="S15" s="7"/>
    </row>
    <row r="16" spans="1:19">
      <c r="A16" s="6"/>
      <c r="C16" s="14"/>
      <c r="D16" s="14"/>
      <c r="E16" s="14"/>
      <c r="F16" s="14"/>
      <c r="G16" s="14"/>
      <c r="H16" s="14"/>
      <c r="I16" s="14"/>
      <c r="K16" s="7"/>
      <c r="M16" s="6"/>
      <c r="N16" s="115"/>
      <c r="O16" s="113"/>
      <c r="P16" s="113"/>
      <c r="Q16" s="113"/>
      <c r="R16" s="129"/>
      <c r="S16" s="7"/>
    </row>
    <row r="17" spans="1:19">
      <c r="A17" s="6"/>
      <c r="K17" s="7"/>
      <c r="M17" s="6"/>
      <c r="N17" s="115" t="str">
        <f>C14</f>
        <v>Kunde 2</v>
      </c>
      <c r="O17" s="113">
        <f>IF($D$14="SLP",'Berechnung inkl. vgNNE'!$H$24,'Berechnung inkl. vgNNE'!$H$51)</f>
        <v>0</v>
      </c>
      <c r="P17" s="113">
        <f>IF($D$14="SLP","keine Berechnung",'Berechnung inkl. vgNNE'!$H$71)</f>
        <v>0</v>
      </c>
      <c r="Q17" s="113">
        <f>SUM($F$54:$F$57)</f>
        <v>0</v>
      </c>
      <c r="R17" s="129">
        <f>SUM(O17:Q17)</f>
        <v>0</v>
      </c>
      <c r="S17" s="7"/>
    </row>
    <row r="18" spans="1:19" s="1" customFormat="1" ht="15.75">
      <c r="A18" s="11"/>
      <c r="B18" s="3" t="s">
        <v>5</v>
      </c>
      <c r="C18" s="3" t="s">
        <v>9</v>
      </c>
      <c r="D18" s="4"/>
      <c r="E18" s="4"/>
      <c r="F18" s="4"/>
      <c r="G18" s="4"/>
      <c r="H18" s="4"/>
      <c r="I18" s="4"/>
      <c r="J18" s="4"/>
      <c r="K18" s="5"/>
      <c r="M18" s="6"/>
      <c r="N18" s="115"/>
      <c r="O18" s="113"/>
      <c r="P18" s="113"/>
      <c r="Q18" s="113"/>
      <c r="R18" s="129"/>
      <c r="S18" s="16"/>
    </row>
    <row r="19" spans="1:19" ht="13.5" customHeight="1" thickBot="1">
      <c r="A19" s="6"/>
      <c r="K19" s="7"/>
      <c r="M19" s="6"/>
      <c r="N19" s="115" t="str">
        <f>C15</f>
        <v>Kunde 3</v>
      </c>
      <c r="O19" s="113">
        <f>IF($D$15="SLP",'Berechnung inkl. vgNNE'!$I$24,'Berechnung inkl. vgNNE'!$I$51)</f>
        <v>0</v>
      </c>
      <c r="P19" s="113" t="str">
        <f>IF($D$15="SLP","keine Berechnung",'Berechnung inkl. vgNNE'!$I$71)</f>
        <v>keine Berechnung</v>
      </c>
      <c r="Q19" s="113">
        <f>SUM($H$54:$H$57)</f>
        <v>0</v>
      </c>
      <c r="R19" s="129">
        <f>SUM(O19:Q19)</f>
        <v>0</v>
      </c>
      <c r="S19" s="21"/>
    </row>
    <row r="20" spans="1:19" ht="15.75" thickBot="1">
      <c r="A20" s="6"/>
      <c r="C20" s="123" t="s">
        <v>11</v>
      </c>
      <c r="D20" s="117" t="s">
        <v>7</v>
      </c>
      <c r="E20" s="117"/>
      <c r="F20" s="117" t="s">
        <v>8</v>
      </c>
      <c r="G20" s="117"/>
      <c r="H20" s="117"/>
      <c r="I20" s="117" t="s">
        <v>10</v>
      </c>
      <c r="J20" s="118"/>
      <c r="K20" s="7"/>
      <c r="M20" s="15"/>
      <c r="N20" s="116"/>
      <c r="O20" s="114"/>
      <c r="P20" s="114"/>
      <c r="Q20" s="114"/>
      <c r="R20" s="130"/>
      <c r="S20" s="22"/>
    </row>
    <row r="21" spans="1:19" ht="3.95" customHeight="1" thickBot="1">
      <c r="A21" s="6"/>
      <c r="C21" s="124"/>
      <c r="D21" s="119"/>
      <c r="E21" s="119"/>
      <c r="F21" s="119"/>
      <c r="G21" s="119"/>
      <c r="H21" s="119"/>
      <c r="I21" s="119"/>
      <c r="J21" s="120"/>
      <c r="K21" s="7"/>
      <c r="M21" s="6"/>
      <c r="S21" s="22"/>
    </row>
    <row r="22" spans="1:19">
      <c r="A22" s="6"/>
      <c r="C22" s="31" t="str">
        <f>C13</f>
        <v>Kunde 1</v>
      </c>
      <c r="D22" s="139" t="s">
        <v>89</v>
      </c>
      <c r="E22" s="139"/>
      <c r="F22" s="139" t="s">
        <v>89</v>
      </c>
      <c r="G22" s="139"/>
      <c r="H22" s="139"/>
      <c r="I22" s="139" t="s">
        <v>89</v>
      </c>
      <c r="J22" s="170"/>
      <c r="K22" s="7"/>
      <c r="M22" s="6"/>
      <c r="S22" s="23"/>
    </row>
    <row r="23" spans="1:19" ht="15.75">
      <c r="A23" s="6"/>
      <c r="C23" s="32" t="str">
        <f>C14</f>
        <v>Kunde 2</v>
      </c>
      <c r="D23" s="140" t="s">
        <v>89</v>
      </c>
      <c r="E23" s="140"/>
      <c r="F23" s="140" t="s">
        <v>89</v>
      </c>
      <c r="G23" s="140"/>
      <c r="H23" s="140"/>
      <c r="I23" s="140" t="s">
        <v>89</v>
      </c>
      <c r="J23" s="173"/>
      <c r="K23" s="7"/>
      <c r="M23" s="24" t="s">
        <v>85</v>
      </c>
      <c r="N23" s="13"/>
      <c r="O23" s="13"/>
      <c r="P23" s="13"/>
      <c r="Q23" s="13"/>
      <c r="R23" s="13"/>
      <c r="S23" s="26"/>
    </row>
    <row r="24" spans="1:19" ht="16.5" thickBot="1">
      <c r="A24" s="6"/>
      <c r="C24" s="33" t="str">
        <f>C15</f>
        <v>Kunde 3</v>
      </c>
      <c r="D24" s="141" t="s">
        <v>89</v>
      </c>
      <c r="E24" s="141"/>
      <c r="F24" s="141" t="s">
        <v>89</v>
      </c>
      <c r="G24" s="141"/>
      <c r="H24" s="141"/>
      <c r="I24" s="141" t="s">
        <v>89</v>
      </c>
      <c r="J24" s="164"/>
      <c r="K24" s="7"/>
      <c r="M24" s="25" t="s">
        <v>22</v>
      </c>
      <c r="S24" s="23"/>
    </row>
    <row r="25" spans="1:19" ht="22.5" customHeight="1" thickBot="1">
      <c r="A25" s="6"/>
      <c r="C25" s="14"/>
      <c r="E25" s="14"/>
      <c r="F25" s="14"/>
      <c r="G25" s="14"/>
      <c r="H25" s="14"/>
      <c r="I25" s="14"/>
      <c r="J25" s="14"/>
      <c r="K25" s="7"/>
      <c r="M25" s="15"/>
      <c r="N25" s="1"/>
      <c r="O25" s="1"/>
      <c r="P25" s="1"/>
      <c r="Q25" s="1"/>
      <c r="R25" s="1"/>
      <c r="S25" s="23"/>
    </row>
    <row r="26" spans="1:19" s="1" customFormat="1" ht="15.75" customHeight="1">
      <c r="A26" s="15"/>
      <c r="B26" s="106"/>
      <c r="C26" s="106"/>
      <c r="F26" s="107"/>
      <c r="G26" s="107"/>
      <c r="H26" s="109"/>
      <c r="K26" s="16"/>
      <c r="M26" s="6"/>
      <c r="N26" s="123" t="s">
        <v>11</v>
      </c>
      <c r="O26" s="121" t="s">
        <v>14</v>
      </c>
      <c r="P26" s="121" t="s">
        <v>15</v>
      </c>
      <c r="Q26" s="131" t="s">
        <v>99</v>
      </c>
      <c r="R26" s="159" t="s">
        <v>18</v>
      </c>
      <c r="S26" s="23"/>
    </row>
    <row r="27" spans="1:19" ht="12.75" customHeight="1" thickBot="1">
      <c r="A27" s="6"/>
      <c r="F27" s="108"/>
      <c r="K27" s="7"/>
      <c r="M27" s="6"/>
      <c r="N27" s="172"/>
      <c r="O27" s="133"/>
      <c r="P27" s="133"/>
      <c r="Q27" s="132"/>
      <c r="R27" s="175"/>
      <c r="S27" s="7"/>
    </row>
    <row r="28" spans="1:19" ht="9.75" customHeight="1">
      <c r="A28" s="6"/>
      <c r="C28" s="138"/>
      <c r="D28" s="138"/>
      <c r="E28" s="138"/>
      <c r="F28" s="108"/>
      <c r="I28" s="95"/>
      <c r="J28" s="95"/>
      <c r="K28" s="7"/>
      <c r="M28" s="6"/>
      <c r="N28" s="165" t="str">
        <f>C13</f>
        <v>Kunde 1</v>
      </c>
      <c r="O28" s="125">
        <f>IF($D$13="SLP",'Berechnung exkl. vgNNE'!$G$24,'Berechnung exkl. vgNNE'!$G$51)</f>
        <v>0</v>
      </c>
      <c r="P28" s="125" t="str">
        <f>IF($D$13="SLP","keine Berechnung",'Berechnung exkl. vgNNE'!$G$71)</f>
        <v>keine Berechnung</v>
      </c>
      <c r="Q28" s="125">
        <f>SUM($E$54:$E$57)</f>
        <v>0</v>
      </c>
      <c r="R28" s="134">
        <f>SUM(O28:Q29)</f>
        <v>0</v>
      </c>
      <c r="S28" s="7"/>
    </row>
    <row r="29" spans="1:19" ht="14.25" customHeight="1">
      <c r="A29" s="6"/>
      <c r="C29" s="138"/>
      <c r="D29" s="138"/>
      <c r="E29" s="138"/>
      <c r="F29" s="108"/>
      <c r="G29" s="84"/>
      <c r="I29" s="95"/>
      <c r="J29" s="95"/>
      <c r="K29" s="7"/>
      <c r="M29" s="6"/>
      <c r="N29" s="166"/>
      <c r="O29" s="113"/>
      <c r="P29" s="113"/>
      <c r="Q29" s="113"/>
      <c r="R29" s="135"/>
      <c r="S29" s="7"/>
    </row>
    <row r="30" spans="1:19" ht="12.75" customHeight="1">
      <c r="A30" s="6"/>
      <c r="C30" s="14"/>
      <c r="D30" s="136"/>
      <c r="E30" s="136"/>
      <c r="F30" s="108"/>
      <c r="G30" s="84"/>
      <c r="J30" s="84"/>
      <c r="K30" s="7"/>
      <c r="M30" s="6"/>
      <c r="N30" s="171" t="str">
        <f>C14</f>
        <v>Kunde 2</v>
      </c>
      <c r="O30" s="113">
        <f>IF($D$14="SLP",'Berechnung exkl. vgNNE'!$H$24,'Berechnung exkl. vgNNE'!$H$51)</f>
        <v>0</v>
      </c>
      <c r="P30" s="113">
        <f>IF($D$14="SLP","keine Berechnung",'Berechnung exkl. vgNNE'!$H$71)</f>
        <v>0</v>
      </c>
      <c r="Q30" s="113">
        <f>SUM($F$54:$F$57)</f>
        <v>0</v>
      </c>
      <c r="R30" s="127">
        <f>SUM(O30:Q31)</f>
        <v>0</v>
      </c>
      <c r="S30" s="7"/>
    </row>
    <row r="31" spans="1:19">
      <c r="A31" s="6"/>
      <c r="C31" s="14"/>
      <c r="D31" s="136"/>
      <c r="E31" s="136"/>
      <c r="F31" s="108"/>
      <c r="G31" s="84"/>
      <c r="I31" s="84"/>
      <c r="J31" s="84"/>
      <c r="K31" s="7"/>
      <c r="M31" s="6"/>
      <c r="N31" s="166"/>
      <c r="O31" s="113"/>
      <c r="P31" s="113"/>
      <c r="Q31" s="113"/>
      <c r="R31" s="135"/>
      <c r="S31" s="7"/>
    </row>
    <row r="32" spans="1:19" ht="12.75" customHeight="1">
      <c r="A32" s="6"/>
      <c r="C32" s="14"/>
      <c r="D32" s="136"/>
      <c r="E32" s="136"/>
      <c r="F32" s="108"/>
      <c r="I32" s="84"/>
      <c r="J32" s="84"/>
      <c r="K32" s="7"/>
      <c r="M32" s="6"/>
      <c r="N32" s="171" t="str">
        <f>C15</f>
        <v>Kunde 3</v>
      </c>
      <c r="O32" s="113">
        <f>IF($D$15="SLP",'Berechnung exkl. vgNNE'!$I$24,'Berechnung exkl. vgNNE'!$I$51)</f>
        <v>0</v>
      </c>
      <c r="P32" s="113" t="str">
        <f>IF($D$15="SLP","keine Berechnung",'Berechnung exkl. vgNNE'!$I$71)</f>
        <v>keine Berechnung</v>
      </c>
      <c r="Q32" s="113">
        <f>SUM($H$54:$H$57)</f>
        <v>0</v>
      </c>
      <c r="R32" s="127">
        <f>SUM(O32:Q33)</f>
        <v>0</v>
      </c>
      <c r="S32" s="7"/>
    </row>
    <row r="33" spans="1:19" ht="15.75" thickBot="1">
      <c r="A33" s="6"/>
      <c r="C33" s="14"/>
      <c r="D33" s="14"/>
      <c r="E33" s="14"/>
      <c r="F33" s="108"/>
      <c r="K33" s="7"/>
      <c r="M33" s="15"/>
      <c r="N33" s="174"/>
      <c r="O33" s="114"/>
      <c r="P33" s="114"/>
      <c r="Q33" s="114"/>
      <c r="R33" s="128"/>
      <c r="S33" s="7"/>
    </row>
    <row r="34" spans="1:19">
      <c r="A34" s="8"/>
      <c r="B34" s="9"/>
      <c r="C34" s="20"/>
      <c r="D34" s="20"/>
      <c r="E34" s="20"/>
      <c r="F34" s="96" t="str">
        <f>IF($G$27="ACHTUNG, bitte überprüfen Sie…","FREI"," ")</f>
        <v xml:space="preserve"> </v>
      </c>
      <c r="G34" s="96"/>
      <c r="H34" s="9"/>
      <c r="I34" s="9"/>
      <c r="J34" s="9"/>
      <c r="K34" s="10"/>
      <c r="M34" s="8"/>
      <c r="N34" s="9"/>
      <c r="O34" s="9"/>
      <c r="P34" s="9"/>
      <c r="Q34" s="9"/>
      <c r="R34" s="9"/>
      <c r="S34" s="10"/>
    </row>
    <row r="36" spans="1:19">
      <c r="B36" s="36"/>
      <c r="C36" s="35" t="s">
        <v>87</v>
      </c>
      <c r="F36" s="168" t="s">
        <v>96</v>
      </c>
      <c r="G36" s="168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</row>
    <row r="37" spans="1:19">
      <c r="B37" s="34"/>
      <c r="C37" s="35" t="s">
        <v>86</v>
      </c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</row>
    <row r="38" spans="1:19" ht="12.75" hidden="1" customHeight="1">
      <c r="M38" t="s">
        <v>89</v>
      </c>
    </row>
    <row r="39" spans="1:19" ht="12.75" hidden="1" customHeight="1">
      <c r="C39" t="s">
        <v>19</v>
      </c>
      <c r="D39" t="s">
        <v>13</v>
      </c>
      <c r="E39" s="53" t="s">
        <v>89</v>
      </c>
      <c r="F39" s="53"/>
      <c r="G39" s="53"/>
      <c r="H39" s="53" t="s">
        <v>89</v>
      </c>
      <c r="I39" s="53"/>
      <c r="J39" s="53" t="s">
        <v>89</v>
      </c>
      <c r="M39">
        <v>1</v>
      </c>
      <c r="N39">
        <v>9</v>
      </c>
    </row>
    <row r="40" spans="1:19" ht="12.75" hidden="1" customHeight="1">
      <c r="D40" t="s">
        <v>20</v>
      </c>
      <c r="E40" t="s">
        <v>23</v>
      </c>
      <c r="F40" s="84">
        <v>19.71</v>
      </c>
      <c r="H40" t="s">
        <v>29</v>
      </c>
      <c r="I40">
        <v>834.4</v>
      </c>
      <c r="J40" t="s">
        <v>30</v>
      </c>
      <c r="L40" s="84">
        <v>2.83</v>
      </c>
      <c r="M40">
        <v>2</v>
      </c>
      <c r="N40">
        <f>+N39+9</f>
        <v>18</v>
      </c>
    </row>
    <row r="41" spans="1:19" ht="12.75" hidden="1" customHeight="1">
      <c r="D41" t="s">
        <v>21</v>
      </c>
      <c r="E41" t="s">
        <v>24</v>
      </c>
      <c r="F41" s="84">
        <v>45.97</v>
      </c>
      <c r="H41" t="s">
        <v>90</v>
      </c>
      <c r="I41">
        <v>137.29</v>
      </c>
      <c r="J41" t="s">
        <v>100</v>
      </c>
      <c r="L41" s="84">
        <v>354.17</v>
      </c>
      <c r="M41">
        <v>3</v>
      </c>
      <c r="N41">
        <f t="shared" ref="N41:N50" si="0">+N40+9</f>
        <v>27</v>
      </c>
    </row>
    <row r="42" spans="1:19" ht="12.75" hidden="1" customHeight="1">
      <c r="E42" t="s">
        <v>25</v>
      </c>
      <c r="F42" s="84">
        <v>205.86</v>
      </c>
      <c r="H42" t="s">
        <v>102</v>
      </c>
      <c r="I42">
        <v>27</v>
      </c>
      <c r="J42" t="s">
        <v>34</v>
      </c>
      <c r="L42" s="84">
        <v>34</v>
      </c>
      <c r="M42">
        <v>4</v>
      </c>
      <c r="N42">
        <f t="shared" si="0"/>
        <v>36</v>
      </c>
    </row>
    <row r="43" spans="1:19" ht="12.75" hidden="1" customHeight="1">
      <c r="E43" t="s">
        <v>26</v>
      </c>
      <c r="F43" s="84">
        <v>445.8</v>
      </c>
      <c r="J43" t="s">
        <v>31</v>
      </c>
      <c r="L43" s="84">
        <v>170.02</v>
      </c>
      <c r="M43">
        <v>5</v>
      </c>
      <c r="N43">
        <f t="shared" si="0"/>
        <v>45</v>
      </c>
    </row>
    <row r="44" spans="1:19" ht="12.75" hidden="1" customHeight="1">
      <c r="E44" t="s">
        <v>27</v>
      </c>
      <c r="F44" s="84">
        <v>1035.48</v>
      </c>
      <c r="J44" t="s">
        <v>32</v>
      </c>
      <c r="L44" s="84">
        <v>425</v>
      </c>
      <c r="M44">
        <v>6</v>
      </c>
      <c r="N44">
        <f t="shared" si="0"/>
        <v>54</v>
      </c>
    </row>
    <row r="45" spans="1:19" ht="12.75" hidden="1" customHeight="1">
      <c r="E45" t="s">
        <v>28</v>
      </c>
      <c r="F45" s="84">
        <v>1813.37</v>
      </c>
      <c r="J45" t="s">
        <v>33</v>
      </c>
      <c r="L45" s="84">
        <v>862.58</v>
      </c>
      <c r="M45">
        <v>7</v>
      </c>
      <c r="N45">
        <f t="shared" si="0"/>
        <v>63</v>
      </c>
    </row>
    <row r="46" spans="1:19" ht="12.75" hidden="1" customHeight="1">
      <c r="F46" t="s">
        <v>94</v>
      </c>
      <c r="H46" t="s">
        <v>95</v>
      </c>
      <c r="I46" t="s">
        <v>12</v>
      </c>
      <c r="J46" t="s">
        <v>35</v>
      </c>
      <c r="L46" s="84">
        <v>3875.02</v>
      </c>
      <c r="M46">
        <v>8</v>
      </c>
      <c r="N46">
        <f t="shared" si="0"/>
        <v>72</v>
      </c>
    </row>
    <row r="47" spans="1:19" ht="12.75" hidden="1" customHeight="1">
      <c r="E47" t="s">
        <v>91</v>
      </c>
      <c r="F47" t="str">
        <f>IF(AND(D13="SLP",OR(F22="Intelligenter Zähler",F22="Keine…")),"OK",IF(AND(D13="RLM",OR(F22="Mengenumwerter",F22="Datenspeicher",F22="Keine…")),"OK",1))</f>
        <v>OK</v>
      </c>
      <c r="H47" t="str">
        <f>IF(AND(D13="SLP",OR(I22="jährliche Ablesung",I22="Keine…",I22="monatl. Auslesung(SLP)")),"OK",IF(AND(D13="RLM",OR(I22="2 x tägliche Auslesung",I22="Keine…")),"OK",1))</f>
        <v>OK</v>
      </c>
      <c r="I47">
        <f>IF(AND(D13="SLP",OR(D30=1,D30="Keine…")),"OK",IF(AND(D13="RLM",OR(D30=12,D30="Keine…")),"OK",1))</f>
        <v>1</v>
      </c>
      <c r="L47" s="84"/>
      <c r="M47">
        <v>9</v>
      </c>
      <c r="N47">
        <f t="shared" si="0"/>
        <v>81</v>
      </c>
    </row>
    <row r="48" spans="1:19" ht="12.75" hidden="1" customHeight="1">
      <c r="E48" t="s">
        <v>92</v>
      </c>
      <c r="F48" t="str">
        <f>IF(AND(D14="SLP",OR(F23="Intelligenter Zähler",F23="Keine…")),"OK",IF(AND(D14="RLM",OR(F23="Mengenumwerter",F23="Datenspeicher",F23="Keine…")),"OK",1))</f>
        <v>OK</v>
      </c>
      <c r="H48" t="str">
        <f>IF(AND(D14="SLP",OR(I23="jährliche Ablesung",I23="Keine…",I23="monatl. Auslesung(SLP)")),"OK",IF(AND(D14="RLM",OR(I23="2 x tägliche Auslesung",I23="Keine…")),"OK",1))</f>
        <v>OK</v>
      </c>
      <c r="I48">
        <f>IF(AND(D14="SLP",OR(D31=1,D31="Keine…")),"OK",IF(AND(D14="RLM",OR(D31=12,D31="Keine…")),"OK",1))</f>
        <v>1</v>
      </c>
      <c r="M48">
        <v>10</v>
      </c>
      <c r="N48">
        <f t="shared" si="0"/>
        <v>90</v>
      </c>
    </row>
    <row r="49" spans="2:14" ht="12.75" hidden="1" customHeight="1">
      <c r="E49" t="s">
        <v>93</v>
      </c>
      <c r="F49" t="str">
        <f>IF(AND(D15="SLP",OR(F24="Intelligenter Zähler",F24="Keine…")),"OK",IF(AND(D15="RLM",OR(F24="Mengenumwerter",F24="Datenspeicher",F24="Keine…")),"OK",1))</f>
        <v>OK</v>
      </c>
      <c r="H49" t="str">
        <f>IF(AND(D15="SLP",OR(I24="jährliche Ablesung",I24="Keine…",I24="monatl. Auslesung(SLP)")),"OK",IF(AND(D15="RLM",OR(I24="2 x tägliche Auslesung",I24="Keine…")),"OK",1))</f>
        <v>OK</v>
      </c>
      <c r="I49">
        <f>IF(AND(D15="SLP",OR(D32=1,D32="Keine…")),"OK",IF(AND(D15="RLM",OR(D32=12,D32="Keine…")),"OK",1))</f>
        <v>1</v>
      </c>
      <c r="M49">
        <v>11</v>
      </c>
      <c r="N49">
        <f t="shared" si="0"/>
        <v>99</v>
      </c>
    </row>
    <row r="50" spans="2:14" ht="12.75" hidden="1" customHeight="1">
      <c r="M50">
        <v>12</v>
      </c>
      <c r="N50">
        <f t="shared" si="0"/>
        <v>108</v>
      </c>
    </row>
    <row r="51" spans="2:14" ht="12.75" hidden="1" customHeight="1"/>
    <row r="52" spans="2:14" ht="12.75" hidden="1" customHeight="1">
      <c r="B52" s="29" t="s">
        <v>79</v>
      </c>
    </row>
    <row r="53" spans="2:14" ht="13.5" hidden="1" customHeight="1" thickBot="1">
      <c r="E53" t="s">
        <v>1</v>
      </c>
      <c r="F53" t="s">
        <v>2</v>
      </c>
      <c r="H53" t="s">
        <v>3</v>
      </c>
    </row>
    <row r="54" spans="2:14" ht="13.5" hidden="1" customHeight="1" thickBot="1">
      <c r="C54" t="s">
        <v>80</v>
      </c>
      <c r="E54" s="28">
        <f>IF($D$22=$E$40,$F$40,IF($D$22=$E$41,$F$41,IF($D$22=$E$42,$F$42,IF($D$22=$E$43,$F$43,IF($D$22=$E$44,$F$44,IF($D$22=$E$45,$F$45,0))))))</f>
        <v>0</v>
      </c>
      <c r="F54" s="28">
        <f>IF($D$23=$E$40,$F$40,IF($D$23=$E$41,$F$41,IF($D$23=$E$42,$F$42,IF($D$23=$E$43,$F$43,IF($D$23=$E$44,$F$44,IF($D$23=$E$45,$F$45,0))))))</f>
        <v>0</v>
      </c>
      <c r="G54" s="28"/>
      <c r="H54" s="28">
        <f>IF($D$24=$E$40,$F$40,IF($D$24=$E$41,$F$41,IF($D$24=$E$42,$F$42,IF($D$24=$E$43,$F$43,IF($D$24=$E$44,$F$44,IF($D$24=$E$45,$F$45,0))))))</f>
        <v>0</v>
      </c>
    </row>
    <row r="55" spans="2:14" ht="12.75" hidden="1" customHeight="1">
      <c r="C55" t="s">
        <v>81</v>
      </c>
      <c r="E55" s="28">
        <f>IF($F$22=$H$40,$I$40,IF($F$22=$H$41,$I$41,IF($F$22=$H$42,$I$42,IF(F22=H43,I43,0))))</f>
        <v>0</v>
      </c>
      <c r="F55" s="28">
        <f>IF($F$23=$H$40,$I$40,IF($F$23=$H$41,$I$41,IF($F$23=$H$42,$I$42,IF($F$230=H43,I43,0))))</f>
        <v>0</v>
      </c>
      <c r="G55" s="28"/>
      <c r="H55" s="28">
        <f>IF($F$24=$H$40,$I$40,IF($F$24=$H$41,$I$41,IF($F$24=$H$42,$I$42,IF(F24=H43,I43,0))))</f>
        <v>0</v>
      </c>
    </row>
    <row r="56" spans="2:14" ht="12.75" hidden="1" customHeight="1">
      <c r="C56" t="s">
        <v>82</v>
      </c>
      <c r="E56" s="30">
        <f>IF($I$22=$J$40,$L$40,IF($I$22=$J$41,$L$41,IF($I$22=$J$42,$L$42,IF($I$22=$J$43,$L$43,IF($I$22=$J$44,$L$44,IF($I$22=$J$45,$L$45,IF($I$22=$J$46,$L$46,0)))))))</f>
        <v>0</v>
      </c>
      <c r="F56" s="30">
        <f>IF($I$23=$J$40,$L$40,IF($I$23=$J$41,$L$41,IF($I$23=$J$42,$L$42,IF($I$23=$J$43,$L$43,IF($I$23=$J$44,$L$44,IF($I$23=$J$45,$L$45,IF($I$23=$J$46,$L$46,0)))))))</f>
        <v>0</v>
      </c>
      <c r="G56" s="30"/>
      <c r="H56" s="30">
        <f>IF($I$24=$J$40,$L$40,IF($I$24=$J$41,$L$41,IF($I$24=$J$42,$L$42,IF($I$24=$J$43,$L$43,IF($I$24=$J$44,$L$44,IF($I$24=$J$45,$L$45,IF($I$24=$J$46,$L$46,0)))))))</f>
        <v>0</v>
      </c>
    </row>
    <row r="57" spans="2:14" ht="12.75" hidden="1" customHeight="1">
      <c r="C57" t="s">
        <v>83</v>
      </c>
      <c r="E57" s="30">
        <f>IF($D$30=$M$39,$N$39,IF($D$30=$M$40,$N$40,IF($D$30=$M$41,$N$41,IF($D$30=$M$42,$N$42,IF($D$30=$M$43,$N$43,IF($D$30=$M$44,$N$44,IF($D$30=$M$45,$N$45,IF($D$30=$M$46,$N$46,$E$58))))))))</f>
        <v>0</v>
      </c>
      <c r="F57" s="30">
        <f>IF($D$31=$M$39,$N$39,IF($D$31=$M$40,$N$40,IF($D$31=$M$41,$N$41,IF($D$31=$M$42,$N$42,IF($D$31=$M$43,$N$43,IF($D$31=$M$44,$N$44,IF($D$31=$M$45,$N$45,IF($D$31=$M$46,$N$46,$F$58))))))))</f>
        <v>0</v>
      </c>
      <c r="G57" s="30"/>
      <c r="H57" s="30">
        <f>IF($D$32=$M$39,$N$39,IF($D$32=$M$40,$N$40,IF($D$32=$M$41,$N$41,IF($D$32=$M$42,$N$42,IF($D$32=$M$43,$N$43,IF($D$32=$M$44,$N$44,IF($D$32=$M$45,$N$45,IF($D$32=$M$46,$N$46,$H$58))))))))</f>
        <v>0</v>
      </c>
    </row>
    <row r="58" spans="2:14" ht="12.75" hidden="1" customHeight="1">
      <c r="E58" s="30">
        <f>IF($D$30=$M$47,$N$47,IF($D$30=$M$48,$N$48,IF($D$30=$M$49,$N$49,IF($D$30=$M$50,$N$50,0))))</f>
        <v>0</v>
      </c>
      <c r="F58" s="30">
        <f>IF($D$31=$M$47,$N$47,IF($D$31=$M$48,$N$48,IF($D$31=$M$49,$N$49,IF($D$31=$M$50,$N$50,0))))</f>
        <v>0</v>
      </c>
      <c r="G58" s="30"/>
      <c r="H58" s="30">
        <f>IF($D$32=$M$47,$N$47,IF($D$32=$M$48,$N$48,IF($D$32=$M$49,$N$49,IF($D$32=$M$50,$N$50,0))))</f>
        <v>0</v>
      </c>
    </row>
    <row r="59" spans="2:14" hidden="1"/>
    <row r="60" spans="2:14" hidden="1"/>
  </sheetData>
  <sheetProtection algorithmName="SHA-512" hashValue="sNAo3ADxUhFcDfPcegjK33Qe/RavvGmw2PFVCFs1qbTM31JhDse6r/ycjJoay0+tv4Ho98GoFszf0N1XX96CDA==" saltValue="SrNGlvfUqTaJ5yPxpn+qqA==" spinCount="100000" sheet="1" selectLockedCells="1"/>
  <customSheetViews>
    <customSheetView guid="{1E8A76A9-D56B-4AFD-9B2B-E02EB9C6C28A}" showGridLines="0" fitToPage="1" hiddenRows="1">
      <selection activeCell="E64" sqref="E64:E66"/>
      <pageMargins left="0.78740157499999996" right="0.78740157499999996" top="0.984251969" bottom="0.984251969" header="0.4921259845" footer="0.4921259845"/>
      <pageSetup paperSize="9" scale="73" orientation="landscape" r:id="rId1"/>
      <headerFooter alignWithMargins="0"/>
    </customSheetView>
  </customSheetViews>
  <mergeCells count="70">
    <mergeCell ref="F36:R37"/>
    <mergeCell ref="F22:H22"/>
    <mergeCell ref="F23:H23"/>
    <mergeCell ref="R30:R31"/>
    <mergeCell ref="Q30:Q31"/>
    <mergeCell ref="P30:P31"/>
    <mergeCell ref="I22:J22"/>
    <mergeCell ref="P32:P33"/>
    <mergeCell ref="Q32:Q33"/>
    <mergeCell ref="O30:O31"/>
    <mergeCell ref="N30:N31"/>
    <mergeCell ref="N26:N27"/>
    <mergeCell ref="O32:O33"/>
    <mergeCell ref="I23:J23"/>
    <mergeCell ref="N32:N33"/>
    <mergeCell ref="R26:R27"/>
    <mergeCell ref="C28:C29"/>
    <mergeCell ref="C20:C21"/>
    <mergeCell ref="C11:C12"/>
    <mergeCell ref="R13:R14"/>
    <mergeCell ref="Q13:Q14"/>
    <mergeCell ref="R15:R16"/>
    <mergeCell ref="Q15:Q16"/>
    <mergeCell ref="H14:I14"/>
    <mergeCell ref="H15:I15"/>
    <mergeCell ref="P13:P14"/>
    <mergeCell ref="I24:J24"/>
    <mergeCell ref="N28:N29"/>
    <mergeCell ref="O28:O29"/>
    <mergeCell ref="J11:J12"/>
    <mergeCell ref="H11:I12"/>
    <mergeCell ref="F24:H24"/>
    <mergeCell ref="D32:E32"/>
    <mergeCell ref="D11:D12"/>
    <mergeCell ref="D28:E29"/>
    <mergeCell ref="D30:E30"/>
    <mergeCell ref="D31:E31"/>
    <mergeCell ref="D22:E22"/>
    <mergeCell ref="D23:E23"/>
    <mergeCell ref="D24:E24"/>
    <mergeCell ref="D20:E21"/>
    <mergeCell ref="E11:G12"/>
    <mergeCell ref="E13:G13"/>
    <mergeCell ref="E14:G14"/>
    <mergeCell ref="E15:G15"/>
    <mergeCell ref="P26:P27"/>
    <mergeCell ref="O26:O27"/>
    <mergeCell ref="R28:R29"/>
    <mergeCell ref="Q28:Q29"/>
    <mergeCell ref="P28:P29"/>
    <mergeCell ref="R32:R33"/>
    <mergeCell ref="R17:R18"/>
    <mergeCell ref="Q17:Q18"/>
    <mergeCell ref="R19:R20"/>
    <mergeCell ref="Q19:Q20"/>
    <mergeCell ref="Q26:Q27"/>
    <mergeCell ref="H13:I13"/>
    <mergeCell ref="O19:O20"/>
    <mergeCell ref="P17:P18"/>
    <mergeCell ref="O17:O18"/>
    <mergeCell ref="N17:N18"/>
    <mergeCell ref="N19:N20"/>
    <mergeCell ref="I20:J21"/>
    <mergeCell ref="F20:H21"/>
    <mergeCell ref="P19:P20"/>
    <mergeCell ref="O13:O14"/>
    <mergeCell ref="N13:N14"/>
    <mergeCell ref="P15:P16"/>
    <mergeCell ref="O15:O16"/>
    <mergeCell ref="N15:N16"/>
  </mergeCells>
  <phoneticPr fontId="4" type="noConversion"/>
  <conditionalFormatting sqref="D13:D15">
    <cfRule type="cellIs" dxfId="7" priority="2" stopIfTrue="1" operator="equal">
      <formula>"SLP"</formula>
    </cfRule>
    <cfRule type="cellIs" dxfId="6" priority="3" stopIfTrue="1" operator="notEqual">
      <formula>"SLP"</formula>
    </cfRule>
  </conditionalFormatting>
  <conditionalFormatting sqref="D22:J24 D30:E32">
    <cfRule type="cellIs" dxfId="5" priority="5" stopIfTrue="1" operator="equal">
      <formula>"Keine…"</formula>
    </cfRule>
    <cfRule type="cellIs" dxfId="4" priority="6" stopIfTrue="1" operator="notEqual">
      <formula>"Bitte auswählen..."</formula>
    </cfRule>
  </conditionalFormatting>
  <conditionalFormatting sqref="G26 F26:F34 G34">
    <cfRule type="cellIs" dxfId="3" priority="7" stopIfTrue="1" operator="equal">
      <formula>"FREI"</formula>
    </cfRule>
  </conditionalFormatting>
  <conditionalFormatting sqref="G27">
    <cfRule type="cellIs" dxfId="2" priority="1" stopIfTrue="1" operator="equal">
      <formula>"ACHTUNG, in Verbindung mit der Fallgruppe…"</formula>
    </cfRule>
  </conditionalFormatting>
  <conditionalFormatting sqref="G33">
    <cfRule type="cellIs" dxfId="1" priority="8" stopIfTrue="1" operator="equal">
      <formula>"... nicht dem Regelfall"</formula>
    </cfRule>
  </conditionalFormatting>
  <conditionalFormatting sqref="J13:J15">
    <cfRule type="cellIs" dxfId="0" priority="4" stopIfTrue="1" operator="notBetween">
      <formula>0</formula>
      <formula>8760</formula>
    </cfRule>
  </conditionalFormatting>
  <dataValidations count="9">
    <dataValidation allowBlank="1" showErrorMessage="1" promptTitle="Atypische NN" prompt="Falls mit dem Netzbetreiber ein atypisches Netznutzungsentgelt vereinbart wurde, kann hier der entsprechende Faktor erfasst werden." sqref="G29:G31 I31 J30:J31 I32:J32" xr:uid="{00000000-0002-0000-0000-000000000000}"/>
    <dataValidation type="list" allowBlank="1" showInputMessage="1" showErrorMessage="1" sqref="D13:D15" xr:uid="{00000000-0002-0000-0000-000001000000}">
      <formula1>$D$40:$D$41</formula1>
    </dataValidation>
    <dataValidation type="list" allowBlank="1" showInputMessage="1" showErrorMessage="1" sqref="D22:E24" xr:uid="{00000000-0002-0000-0000-000002000000}">
      <formula1>$E$39:$E$45</formula1>
    </dataValidation>
    <dataValidation type="list" allowBlank="1" showInputMessage="1" showErrorMessage="1" sqref="F22:H24" xr:uid="{00000000-0002-0000-0000-000003000000}">
      <formula1>$H$39:$H$43</formula1>
    </dataValidation>
    <dataValidation type="list" allowBlank="1" showInputMessage="1" showErrorMessage="1" sqref="I22:J24" xr:uid="{00000000-0002-0000-0000-000004000000}">
      <formula1>$J$39:$J$46</formula1>
    </dataValidation>
    <dataValidation type="list" allowBlank="1" showInputMessage="1" showErrorMessage="1" sqref="D30:E32" xr:uid="{00000000-0002-0000-0000-000005000000}">
      <formula1>$M$38:$M$50</formula1>
    </dataValidation>
    <dataValidation type="whole" allowBlank="1" showInputMessage="1" showErrorMessage="1" promptTitle="Arbeitsmenge" prompt="Bitte erfassen die jährliche Verbrauchsmenge in kWh" sqref="E13:E15" xr:uid="{00000000-0002-0000-0000-000006000000}">
      <formula1>0</formula1>
      <formula2>10000000000</formula2>
    </dataValidation>
    <dataValidation type="whole" allowBlank="1" showInputMessage="1" showErrorMessage="1" promptTitle="Leistung" prompt="Bitte erfassen Sie die Leistungsspitze aus dem letzten Abrechnungsjahr in kW" sqref="H13:I15" xr:uid="{00000000-0002-0000-0000-000007000000}">
      <formula1>0</formula1>
      <formula2>10000000000</formula2>
    </dataValidation>
    <dataValidation allowBlank="1" showInputMessage="1" showErrorMessage="1" promptTitle="Namen" prompt="Zur besseren Übersicht können Sie den Positionen 1 - 3 Namen vergeben" sqref="C13:C15" xr:uid="{00000000-0002-0000-0000-000008000000}"/>
  </dataValidations>
  <pageMargins left="0.78740157499999996" right="0.78740157499999996" top="0.984251969" bottom="0.984251969" header="0.4921259845" footer="0.4921259845"/>
  <pageSetup paperSize="9" scale="73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indexed="50"/>
  </sheetPr>
  <dimension ref="A3:T72"/>
  <sheetViews>
    <sheetView topLeftCell="A36" zoomScale="80" workbookViewId="0">
      <selection activeCell="K54" sqref="K54"/>
    </sheetView>
  </sheetViews>
  <sheetFormatPr baseColWidth="10" defaultRowHeight="12.75"/>
  <cols>
    <col min="3" max="3" width="16.7109375" customWidth="1"/>
    <col min="9" max="9" width="15" customWidth="1"/>
  </cols>
  <sheetData>
    <row r="3" spans="1:12" ht="20.25">
      <c r="A3" s="110" t="s">
        <v>101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8">
      <c r="A4" s="48" t="s">
        <v>37</v>
      </c>
    </row>
    <row r="5" spans="1:12">
      <c r="A5" t="s">
        <v>105</v>
      </c>
      <c r="B5" s="50"/>
    </row>
    <row r="6" spans="1:12">
      <c r="A6" s="49"/>
      <c r="B6" s="50"/>
    </row>
    <row r="7" spans="1:12" ht="15">
      <c r="A7" s="51"/>
      <c r="B7" s="5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8">
      <c r="A8" s="27" t="s">
        <v>50</v>
      </c>
      <c r="B8" s="13"/>
      <c r="C8" s="13"/>
      <c r="D8" s="13"/>
      <c r="E8" s="13"/>
      <c r="F8" s="13"/>
      <c r="G8" s="13"/>
      <c r="H8" s="13"/>
      <c r="I8" s="13"/>
      <c r="J8" s="12"/>
      <c r="K8" s="13"/>
      <c r="L8" s="13"/>
    </row>
    <row r="9" spans="1:12" ht="13.5" thickBot="1">
      <c r="A9" s="53"/>
      <c r="J9" s="6"/>
    </row>
    <row r="10" spans="1:12" ht="13.5" thickBot="1">
      <c r="A10" s="176" t="s">
        <v>38</v>
      </c>
      <c r="B10" s="177"/>
      <c r="C10" s="178"/>
      <c r="D10" s="54" t="s">
        <v>39</v>
      </c>
      <c r="E10" s="179" t="s">
        <v>51</v>
      </c>
      <c r="F10" s="180"/>
      <c r="G10" t="s">
        <v>52</v>
      </c>
      <c r="H10" t="s">
        <v>53</v>
      </c>
      <c r="I10" t="s">
        <v>54</v>
      </c>
      <c r="J10" s="6" t="s">
        <v>52</v>
      </c>
      <c r="K10" t="s">
        <v>53</v>
      </c>
      <c r="L10" t="s">
        <v>54</v>
      </c>
    </row>
    <row r="11" spans="1:12" ht="16.5" thickBot="1">
      <c r="A11" s="56" t="s">
        <v>40</v>
      </c>
      <c r="B11" s="55" t="s">
        <v>41</v>
      </c>
      <c r="C11" s="55" t="s">
        <v>42</v>
      </c>
      <c r="D11" s="54" t="s">
        <v>43</v>
      </c>
      <c r="E11" s="179" t="s">
        <v>55</v>
      </c>
      <c r="F11" s="180"/>
      <c r="J11" s="6"/>
    </row>
    <row r="12" spans="1:12" ht="13.5" thickBot="1">
      <c r="A12" s="56" t="s">
        <v>45</v>
      </c>
      <c r="B12" s="55" t="s">
        <v>46</v>
      </c>
      <c r="C12" s="55" t="s">
        <v>47</v>
      </c>
      <c r="D12" s="55" t="s">
        <v>48</v>
      </c>
      <c r="E12" s="55" t="s">
        <v>49</v>
      </c>
      <c r="F12" s="55" t="s">
        <v>42</v>
      </c>
      <c r="J12" s="6"/>
    </row>
    <row r="13" spans="1:12">
      <c r="A13" s="57">
        <v>1</v>
      </c>
      <c r="B13" s="58">
        <v>0</v>
      </c>
      <c r="C13" s="58">
        <v>1000</v>
      </c>
      <c r="D13" s="97">
        <v>0</v>
      </c>
      <c r="E13" s="98">
        <v>2.1471618766339851</v>
      </c>
      <c r="F13" s="59">
        <v>0</v>
      </c>
      <c r="G13">
        <f>+IF(AND(Rechner!$E$13&lt;=$C$13,Rechner!$E$13&gt;=$B$13),$D$13,"")</f>
        <v>0</v>
      </c>
      <c r="H13">
        <f>+IF(AND(Rechner!$E$14&lt;=C13,Rechner!$E$14&gt;=B13),D13,"")</f>
        <v>0</v>
      </c>
      <c r="I13">
        <f>+IF(AND(Rechner!$E$15&lt;=C13,Rechner!$E$15&gt;=B13),D13,"")</f>
        <v>0</v>
      </c>
      <c r="J13">
        <f>+IF(AND(Rechner!$E$13&lt;=C13,Rechner!$E$13&gt;=B13),E13,"")</f>
        <v>2.1471618766339851</v>
      </c>
      <c r="K13">
        <f>+IF(AND(Rechner!$E$14&lt;=C13,Rechner!$E$14&gt;=B13),E13,"")</f>
        <v>2.1471618766339851</v>
      </c>
      <c r="L13">
        <f>+IF(AND(Rechner!$E$15&lt;=C13,Rechner!$E$15&gt;=B13),E13,"")</f>
        <v>2.1471618766339851</v>
      </c>
    </row>
    <row r="14" spans="1:12">
      <c r="A14" s="60">
        <v>2</v>
      </c>
      <c r="B14" s="61">
        <v>1001</v>
      </c>
      <c r="C14" s="61">
        <v>4000</v>
      </c>
      <c r="D14" s="99">
        <v>5.26</v>
      </c>
      <c r="E14" s="100">
        <v>1.621</v>
      </c>
      <c r="F14" s="63">
        <v>0</v>
      </c>
      <c r="G14" t="str">
        <f>+IF(AND(Rechner!$E$13&lt;=C14,Rechner!$E$13&gt;=B14),D14,"")</f>
        <v/>
      </c>
      <c r="H14" t="str">
        <f>+IF(AND(Rechner!$E$14&lt;=C14,Rechner!$E$14&gt;=B14),D14,"")</f>
        <v/>
      </c>
      <c r="I14" t="str">
        <f>+IF(AND(Rechner!$E$15&lt;=C14,Rechner!$E$15&gt;=B14),D14,"")</f>
        <v/>
      </c>
      <c r="J14" t="str">
        <f>+IF(AND(Rechner!$E$13&lt;=C14,Rechner!$E$13&gt;=B14),E14,"")</f>
        <v/>
      </c>
      <c r="K14" t="str">
        <f>+IF(AND(Rechner!$E$14&lt;=C14,Rechner!$E$14&gt;=B14),E14,"")</f>
        <v/>
      </c>
      <c r="L14" t="str">
        <f>+IF(AND(Rechner!$E$15&lt;=C14,Rechner!$E$15&gt;=B14),E14,"")</f>
        <v/>
      </c>
    </row>
    <row r="15" spans="1:12">
      <c r="A15" s="60">
        <v>3</v>
      </c>
      <c r="B15" s="61">
        <v>4001</v>
      </c>
      <c r="C15" s="61">
        <v>50000</v>
      </c>
      <c r="D15" s="99">
        <v>16.54</v>
      </c>
      <c r="E15" s="100">
        <v>1.339</v>
      </c>
      <c r="F15" s="63">
        <v>0</v>
      </c>
      <c r="G15" t="str">
        <f>+IF(AND(Rechner!$E$13&lt;=C15,Rechner!$E$13&gt;=B15),D15,"")</f>
        <v/>
      </c>
      <c r="H15" t="str">
        <f>+IF(AND(Rechner!$E$14&lt;=C15,Rechner!$E$14&gt;=B15),D15,"")</f>
        <v/>
      </c>
      <c r="I15" t="str">
        <f>+IF(AND(Rechner!$E$15&lt;=C15,Rechner!$E$15&gt;=B15),D15,"")</f>
        <v/>
      </c>
      <c r="J15" t="str">
        <f>+IF(AND(Rechner!$E$13&lt;=C15,Rechner!$E$13&gt;=B15),E15,"")</f>
        <v/>
      </c>
      <c r="K15" t="str">
        <f>+IF(AND(Rechner!$E$14&lt;=C15,Rechner!$E$14&gt;=B15),E15,"")</f>
        <v/>
      </c>
      <c r="L15" t="str">
        <f>+IF(AND(Rechner!$E$15&lt;=C15,Rechner!$E$15&gt;=B15),E15,"")</f>
        <v/>
      </c>
    </row>
    <row r="16" spans="1:12">
      <c r="A16" s="60">
        <v>4</v>
      </c>
      <c r="B16" s="61">
        <v>50001</v>
      </c>
      <c r="C16" s="61">
        <v>300000</v>
      </c>
      <c r="D16" s="99">
        <v>59.04</v>
      </c>
      <c r="E16" s="100">
        <v>1.254</v>
      </c>
      <c r="F16" s="63">
        <v>0</v>
      </c>
      <c r="G16" t="str">
        <f>+IF(AND(Rechner!$E$13&lt;=C16,Rechner!$E$13&gt;=B16),D16,"")</f>
        <v/>
      </c>
      <c r="H16" t="str">
        <f>+IF(AND(Rechner!$E$14&lt;=C16,Rechner!$E$14&gt;=B16),D16,"")</f>
        <v/>
      </c>
      <c r="I16" t="str">
        <f>+IF(AND(Rechner!$E$15&lt;=C16,Rechner!$E$15&gt;=B16),D16,"")</f>
        <v/>
      </c>
      <c r="J16" t="str">
        <f>+IF(AND(Rechner!$E$13&lt;=C16,Rechner!$E$13&gt;=B16),E16,"")</f>
        <v/>
      </c>
      <c r="K16" t="str">
        <f>+IF(AND(Rechner!$E$14&lt;=C16,Rechner!$E$14&gt;=B16),E16,"")</f>
        <v/>
      </c>
      <c r="L16" t="str">
        <f>+IF(AND(Rechner!$E$15&lt;=C16,Rechner!$E$15&gt;=B16),E16,"")</f>
        <v/>
      </c>
    </row>
    <row r="17" spans="1:19">
      <c r="A17" s="60">
        <v>5</v>
      </c>
      <c r="B17" s="61">
        <v>300001</v>
      </c>
      <c r="C17" s="61">
        <v>1000000</v>
      </c>
      <c r="D17" s="99">
        <v>206.04</v>
      </c>
      <c r="E17" s="100">
        <v>1.2050000000000001</v>
      </c>
      <c r="F17" s="63">
        <v>0</v>
      </c>
      <c r="G17" t="str">
        <f>+IF(AND(Rechner!$E$13&lt;=C17,Rechner!$E$13&gt;=B17),D17,"")</f>
        <v/>
      </c>
      <c r="H17" t="str">
        <f>+IF(AND(Rechner!$E$14&lt;=C17,Rechner!$E$14&gt;=B17),D17,"")</f>
        <v/>
      </c>
      <c r="I17" t="str">
        <f>+IF(AND(Rechner!$E$15&lt;=C17,Rechner!$E$15&gt;=B17),D17,"")</f>
        <v/>
      </c>
      <c r="J17" t="str">
        <f>+IF(AND(Rechner!$E$13&lt;=C17,Rechner!$E$13&gt;=B17),E17,"")</f>
        <v/>
      </c>
      <c r="K17" t="str">
        <f>+IF(AND(Rechner!$E$14&lt;=C17,Rechner!$E$14&gt;=B17),E17,"")</f>
        <v/>
      </c>
      <c r="L17" t="str">
        <f>+IF(AND(Rechner!$E$15&lt;=C17,Rechner!$E$15&gt;=B17),E17,"")</f>
        <v/>
      </c>
    </row>
    <row r="18" spans="1:19" ht="13.5" thickBot="1">
      <c r="A18" s="64">
        <v>6</v>
      </c>
      <c r="B18" s="61">
        <v>1000001</v>
      </c>
      <c r="C18" s="61">
        <v>999999999999</v>
      </c>
      <c r="D18" s="99">
        <v>686.04</v>
      </c>
      <c r="E18" s="100">
        <v>1.157</v>
      </c>
      <c r="F18" s="66">
        <v>0</v>
      </c>
      <c r="G18" t="str">
        <f>+IF(AND(Rechner!$E$13&lt;=C18,Rechner!$E$13&gt;=B18),D18,"")</f>
        <v/>
      </c>
      <c r="H18" t="str">
        <f>+IF(AND(Rechner!$E$14&lt;=C18,Rechner!$E$14&gt;=B18),D18,"")</f>
        <v/>
      </c>
      <c r="I18" t="str">
        <f>+IF(AND(Rechner!$E$15&lt;=C18,Rechner!$E$15&gt;=B18),D18,"")</f>
        <v/>
      </c>
      <c r="J18" t="str">
        <f>+IF(AND(Rechner!$E$13&lt;=C18,Rechner!$E$13&gt;=B18),E18,"")</f>
        <v/>
      </c>
      <c r="K18" t="str">
        <f>+IF(AND(Rechner!$E$14&lt;=C18,Rechner!$E$14&gt;=B18),E18,"")</f>
        <v/>
      </c>
      <c r="L18" t="str">
        <f>+IF(AND(Rechner!$E$15&lt;=C18,Rechner!$E$15&gt;=B18),E18,"")</f>
        <v/>
      </c>
    </row>
    <row r="19" spans="1:19">
      <c r="A19" s="67"/>
      <c r="B19" s="13"/>
      <c r="C19" s="13"/>
      <c r="D19" s="13"/>
      <c r="E19" s="13"/>
      <c r="F19" s="17"/>
      <c r="G19">
        <f>SUM(G13:G18)</f>
        <v>0</v>
      </c>
      <c r="H19">
        <f>SUM(H13:H18)</f>
        <v>0</v>
      </c>
      <c r="I19">
        <f>SUM(I13:I18)</f>
        <v>0</v>
      </c>
      <c r="J19">
        <f>SUM(J13:J18)</f>
        <v>2.1471618766339851</v>
      </c>
      <c r="K19">
        <f>SUM(K13:K18)</f>
        <v>2.1471618766339851</v>
      </c>
      <c r="L19">
        <f>+IF(AND(Rechner!$E$15&lt;=C19,Rechner!$E$15&gt;=B19),E19,"")</f>
        <v>0</v>
      </c>
    </row>
    <row r="20" spans="1:19">
      <c r="A20" s="68"/>
      <c r="F20" s="7"/>
      <c r="J20" s="6"/>
    </row>
    <row r="21" spans="1:19">
      <c r="A21" s="68"/>
      <c r="F21" s="7" t="s">
        <v>56</v>
      </c>
      <c r="G21">
        <f>G19*1</f>
        <v>0</v>
      </c>
      <c r="H21">
        <f>H19</f>
        <v>0</v>
      </c>
      <c r="I21">
        <f>I19*1</f>
        <v>0</v>
      </c>
      <c r="J21">
        <f>SUM(J13:J18)*Rechner!$E$13/100</f>
        <v>0</v>
      </c>
      <c r="K21">
        <f>SUM(K13:K18)*Rechner!$E$14/100</f>
        <v>0</v>
      </c>
      <c r="L21">
        <f>SUM(L13:L18)*Rechner!$E$15/100</f>
        <v>0</v>
      </c>
    </row>
    <row r="22" spans="1:19">
      <c r="A22" s="68"/>
      <c r="F22" s="7"/>
      <c r="J22" s="6"/>
    </row>
    <row r="23" spans="1:19">
      <c r="A23" s="6"/>
      <c r="F23" s="7"/>
      <c r="J23" s="6"/>
    </row>
    <row r="24" spans="1:19">
      <c r="A24" s="6"/>
      <c r="F24" s="7"/>
      <c r="G24" s="69">
        <f>G21+J21</f>
        <v>0</v>
      </c>
      <c r="H24" s="69">
        <f>H21+K21</f>
        <v>0</v>
      </c>
      <c r="I24" s="69">
        <f>I21+L21</f>
        <v>0</v>
      </c>
      <c r="J24" s="6"/>
    </row>
    <row r="25" spans="1:19">
      <c r="A25" s="6"/>
      <c r="F25" s="7"/>
    </row>
    <row r="26" spans="1:19">
      <c r="A26" s="6"/>
      <c r="F26" s="7"/>
    </row>
    <row r="27" spans="1:19">
      <c r="A27" s="8"/>
      <c r="B27" s="9"/>
      <c r="C27" s="9"/>
      <c r="D27" s="9"/>
      <c r="E27" s="9"/>
      <c r="F27" s="10"/>
    </row>
    <row r="28" spans="1:19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31" spans="1:19" ht="18">
      <c r="A31" s="70" t="s">
        <v>57</v>
      </c>
      <c r="S31" s="7"/>
    </row>
    <row r="32" spans="1:19" ht="18">
      <c r="A32" s="70"/>
      <c r="B32" s="70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"/>
    </row>
    <row r="33" spans="1:19">
      <c r="A33" t="s">
        <v>58</v>
      </c>
      <c r="B33" s="72"/>
      <c r="S33" s="7"/>
    </row>
    <row r="34" spans="1:19" ht="25.5" customHeight="1">
      <c r="A34" s="73" t="s">
        <v>59</v>
      </c>
      <c r="B34" s="73"/>
      <c r="C34" s="73"/>
      <c r="D34" s="74" t="s">
        <v>60</v>
      </c>
      <c r="E34" s="74" t="s">
        <v>14</v>
      </c>
      <c r="G34" s="75" t="s">
        <v>52</v>
      </c>
      <c r="H34" s="75" t="s">
        <v>53</v>
      </c>
      <c r="I34" s="75" t="s">
        <v>54</v>
      </c>
      <c r="J34" s="76" t="s">
        <v>52</v>
      </c>
      <c r="K34" s="75" t="s">
        <v>53</v>
      </c>
      <c r="L34" s="75" t="s">
        <v>54</v>
      </c>
      <c r="M34" s="75"/>
      <c r="N34" s="75"/>
      <c r="O34" s="75"/>
      <c r="S34" s="7"/>
    </row>
    <row r="35" spans="1:19" ht="15" customHeight="1">
      <c r="A35" s="77" t="s">
        <v>40</v>
      </c>
      <c r="B35" s="78" t="s">
        <v>61</v>
      </c>
      <c r="C35" s="78"/>
      <c r="D35" s="74" t="s">
        <v>62</v>
      </c>
      <c r="E35" s="74" t="s">
        <v>44</v>
      </c>
      <c r="J35" s="6"/>
      <c r="S35" s="7"/>
    </row>
    <row r="36" spans="1:19">
      <c r="A36" s="77" t="s">
        <v>45</v>
      </c>
      <c r="B36" s="77" t="s">
        <v>63</v>
      </c>
      <c r="C36" s="77" t="s">
        <v>64</v>
      </c>
      <c r="D36" s="77" t="s">
        <v>73</v>
      </c>
      <c r="E36" s="79" t="s">
        <v>49</v>
      </c>
      <c r="J36" s="6"/>
      <c r="S36" s="7"/>
    </row>
    <row r="37" spans="1:19">
      <c r="A37" s="80">
        <v>1</v>
      </c>
      <c r="B37" s="80">
        <v>0</v>
      </c>
      <c r="C37" s="81">
        <v>1000000</v>
      </c>
      <c r="D37" s="101">
        <v>0</v>
      </c>
      <c r="E37" s="102">
        <v>0.31</v>
      </c>
      <c r="G37">
        <f>+IF(AND(Rechner!$E$13&lt;=$C$37,Rechner!$E$13&gt;=$B$37),$D$37,"")</f>
        <v>0</v>
      </c>
      <c r="H37">
        <f>+IF(AND(Rechner!$E$14&lt;=C37,Rechner!$E$14&gt;=B37),D37,"")</f>
        <v>0</v>
      </c>
      <c r="I37">
        <f>+IF(AND(Rechner!$E$15&lt;=C37,Rechner!$E$15&gt;=B37),D37,"")</f>
        <v>0</v>
      </c>
      <c r="J37">
        <f>+IF(AND(Rechner!$E$13&lt;=C37,Rechner!$E$13&gt;=B37),E37,"")</f>
        <v>0.31</v>
      </c>
      <c r="K37">
        <f>+IF(AND(Rechner!$E$14&lt;=C37,Rechner!$E$14&gt;=B37),E37,"")</f>
        <v>0.31</v>
      </c>
      <c r="L37">
        <f>+IF(AND(Rechner!$E$15&lt;=C37,Rechner!$E$15&gt;=B37),E37,"")</f>
        <v>0.31</v>
      </c>
      <c r="S37" s="7"/>
    </row>
    <row r="38" spans="1:19">
      <c r="A38" s="82">
        <v>2</v>
      </c>
      <c r="B38" s="82">
        <v>1000001</v>
      </c>
      <c r="C38" s="61">
        <v>2500000</v>
      </c>
      <c r="D38" s="101">
        <v>170</v>
      </c>
      <c r="E38" s="102">
        <v>0.29299999999999998</v>
      </c>
      <c r="G38" t="str">
        <f>+IF(AND(Rechner!$E$13&lt;=C38,Rechner!$E$13&gt;=B38),D38,"")</f>
        <v/>
      </c>
      <c r="H38" t="str">
        <f>+IF(AND(Rechner!$E$14&lt;=C38,Rechner!$E$14&gt;=B38),D38,"")</f>
        <v/>
      </c>
      <c r="I38" t="str">
        <f>+IF(AND(Rechner!$E$15&lt;=C38,Rechner!$E$15&gt;=B38),D38,"")</f>
        <v/>
      </c>
      <c r="J38" t="str">
        <f>+IF(AND(Rechner!$E$13&lt;=C38,Rechner!$E$13&gt;=B38),E38,"")</f>
        <v/>
      </c>
      <c r="K38" t="str">
        <f>+IF(AND(Rechner!$E$14&lt;=C38,Rechner!$E$14&gt;=B38),E38,"")</f>
        <v/>
      </c>
      <c r="L38" t="str">
        <f>+IF(AND(Rechner!$E$15&lt;=C38,Rechner!$E$15&gt;=B38),E38,"")</f>
        <v/>
      </c>
      <c r="S38" s="7"/>
    </row>
    <row r="39" spans="1:19">
      <c r="A39" s="82">
        <v>3</v>
      </c>
      <c r="B39" s="82">
        <v>2500001</v>
      </c>
      <c r="C39" s="61">
        <v>5000000</v>
      </c>
      <c r="D39" s="101">
        <v>570</v>
      </c>
      <c r="E39" s="102">
        <v>0.27700000000000002</v>
      </c>
      <c r="G39" t="str">
        <f>+IF(AND(Rechner!$E$13&lt;=C39,Rechner!$E$13&gt;=B39),D39,"")</f>
        <v/>
      </c>
      <c r="H39" t="str">
        <f>+IF(AND(Rechner!$E$14&lt;=C39,Rechner!$E$14&gt;=B39),D39,"")</f>
        <v/>
      </c>
      <c r="I39" t="str">
        <f>+IF(AND(Rechner!$E$15&lt;=C39,Rechner!$E$15&gt;=B39),D39,"")</f>
        <v/>
      </c>
      <c r="J39" t="str">
        <f>+IF(AND(Rechner!$E$13&lt;=C39,Rechner!$E$13&gt;=B39),E39,"")</f>
        <v/>
      </c>
      <c r="K39" t="str">
        <f>+IF(AND(Rechner!$E$14&lt;=C39,Rechner!$E$14&gt;=B39),E39,"")</f>
        <v/>
      </c>
      <c r="L39" t="str">
        <f>+IF(AND(Rechner!$E$15&lt;=C39,Rechner!$E$15&gt;=B39),E39,"")</f>
        <v/>
      </c>
      <c r="S39" s="7"/>
    </row>
    <row r="40" spans="1:19">
      <c r="A40" s="82">
        <v>4</v>
      </c>
      <c r="B40" s="82">
        <v>5000001</v>
      </c>
      <c r="C40" s="61">
        <v>7500000</v>
      </c>
      <c r="D40" s="101">
        <v>1220</v>
      </c>
      <c r="E40" s="102">
        <v>0.26400000000000001</v>
      </c>
      <c r="G40" t="str">
        <f>+IF(AND(Rechner!$E$13&lt;=C40,Rechner!$E$13&gt;=B40),D40,"")</f>
        <v/>
      </c>
      <c r="H40" t="str">
        <f>+IF(AND(Rechner!$E$14&lt;=C40,Rechner!$E$14&gt;=B40),D40,"")</f>
        <v/>
      </c>
      <c r="I40" t="str">
        <f>+IF(AND(Rechner!$E$15&lt;=C40,Rechner!$E$15&gt;=B40),D40,"")</f>
        <v/>
      </c>
      <c r="J40" t="str">
        <f>+IF(AND(Rechner!$E$13&lt;=C40,Rechner!$E$13&gt;=B40),E40,"")</f>
        <v/>
      </c>
      <c r="K40" t="str">
        <f>+IF(AND(Rechner!$E$14&lt;=C40,Rechner!$E$14&gt;=B40),E40,"")</f>
        <v/>
      </c>
      <c r="L40" t="str">
        <f>+IF(AND(Rechner!$E$15&lt;=C40,Rechner!$E$15&gt;=B40),E40,"")</f>
        <v/>
      </c>
      <c r="S40" s="7"/>
    </row>
    <row r="41" spans="1:19">
      <c r="A41" s="82">
        <v>5</v>
      </c>
      <c r="B41" s="82">
        <v>7500001</v>
      </c>
      <c r="C41" s="61">
        <v>10000000</v>
      </c>
      <c r="D41" s="101">
        <v>1970</v>
      </c>
      <c r="E41" s="102">
        <v>0.254</v>
      </c>
      <c r="G41" t="str">
        <f>+IF(AND(Rechner!$E$13&lt;=C41,Rechner!$E$13&gt;=B41),D41,"")</f>
        <v/>
      </c>
      <c r="H41" t="str">
        <f>+IF(AND(Rechner!$E$14&lt;=C41,Rechner!$E$14&gt;=B41),D41,"")</f>
        <v/>
      </c>
      <c r="I41" t="str">
        <f>+IF(AND(Rechner!$E$15&lt;=C41,Rechner!$E$15&gt;=B41),D41,"")</f>
        <v/>
      </c>
      <c r="J41" t="str">
        <f>+IF(AND(Rechner!$E$13&lt;=C41,Rechner!$E$13&gt;=B41),E41,"")</f>
        <v/>
      </c>
      <c r="K41" t="str">
        <f>+IF(AND(Rechner!$E$14&lt;=C41,Rechner!$E$14&gt;=B41),E41,"")</f>
        <v/>
      </c>
      <c r="L41" t="str">
        <f>+IF(AND(Rechner!$E$15&lt;=C41,Rechner!$E$15&gt;=B41),E41,"")</f>
        <v/>
      </c>
      <c r="S41" s="7"/>
    </row>
    <row r="42" spans="1:19">
      <c r="A42" s="82">
        <v>6</v>
      </c>
      <c r="B42" s="82">
        <v>10000001</v>
      </c>
      <c r="C42" s="61">
        <v>12500000</v>
      </c>
      <c r="D42" s="101">
        <v>2670</v>
      </c>
      <c r="E42" s="102">
        <v>0.247</v>
      </c>
      <c r="G42" t="str">
        <f>+IF(AND(Rechner!$E$13&lt;=C42,Rechner!$E$13&gt;=B42),D42,"")</f>
        <v/>
      </c>
      <c r="H42" t="str">
        <f>+IF(AND(Rechner!$E$14&lt;=C42,Rechner!$E$14&gt;=B42),D42,"")</f>
        <v/>
      </c>
      <c r="I42" t="str">
        <f>+IF(AND(Rechner!$E$15&lt;=C42,Rechner!$E$15&gt;=B42),D42,"")</f>
        <v/>
      </c>
      <c r="J42" t="str">
        <f>+IF(AND(Rechner!$E$13&lt;=C42,Rechner!$E$13&gt;=B42),E42,"")</f>
        <v/>
      </c>
      <c r="K42" t="str">
        <f>+IF(AND(Rechner!$E$14&lt;=C42,Rechner!$E$14&gt;=B42),E42,"")</f>
        <v/>
      </c>
      <c r="L42" t="str">
        <f>+IF(AND(Rechner!$E$15&lt;=C42,Rechner!$E$15&gt;=B42),E42,"")</f>
        <v/>
      </c>
      <c r="S42" s="7"/>
    </row>
    <row r="43" spans="1:19">
      <c r="A43" s="82">
        <v>7</v>
      </c>
      <c r="B43" s="82">
        <v>12500001</v>
      </c>
      <c r="C43" s="61">
        <v>15000000</v>
      </c>
      <c r="D43" s="101">
        <v>3420</v>
      </c>
      <c r="E43" s="102">
        <v>0.24099999999999999</v>
      </c>
      <c r="G43" t="str">
        <f>+IF(AND(Rechner!$E$13&lt;=C43,Rechner!$E$13&gt;=B43),D43,"")</f>
        <v/>
      </c>
      <c r="H43" t="str">
        <f>+IF(AND(Rechner!$E$14&lt;=C43,Rechner!$E$14&gt;=B43),D43,"")</f>
        <v/>
      </c>
      <c r="I43" t="str">
        <f>+IF(AND(Rechner!$E$15&lt;=C43,Rechner!$E$15&gt;=B43),D43,"")</f>
        <v/>
      </c>
      <c r="J43" t="str">
        <f>+IF(AND(Rechner!$E$13&lt;=C43,Rechner!$E$13&gt;=B43),E43,"")</f>
        <v/>
      </c>
      <c r="K43" t="str">
        <f>+IF(AND(Rechner!$E$14&lt;=C43,Rechner!$E$14&gt;=B43),E43,"")</f>
        <v/>
      </c>
      <c r="L43" t="str">
        <f>+IF(AND(Rechner!$E$15&lt;=C43,Rechner!$E$15&gt;=B43),E43,"")</f>
        <v/>
      </c>
      <c r="S43" s="7"/>
    </row>
    <row r="44" spans="1:19">
      <c r="A44" s="82">
        <v>8</v>
      </c>
      <c r="B44" s="82">
        <v>15000001</v>
      </c>
      <c r="C44" s="61">
        <v>30000000</v>
      </c>
      <c r="D44" s="101">
        <v>5520</v>
      </c>
      <c r="E44" s="102">
        <v>0.22699999999999998</v>
      </c>
      <c r="G44" t="str">
        <f>+IF(AND(Rechner!$E$13&lt;=C44,Rechner!$E$13&gt;=B44),D44,"")</f>
        <v/>
      </c>
      <c r="H44" t="str">
        <f>+IF(AND(Rechner!$E$14&lt;=C44,Rechner!$E$14&gt;=B44),D44,"")</f>
        <v/>
      </c>
      <c r="I44" t="str">
        <f>+IF(AND(Rechner!$E$15&lt;=C44,Rechner!$E$15&gt;=B44),D44,"")</f>
        <v/>
      </c>
      <c r="J44" t="str">
        <f>+IF(AND(Rechner!$E$13&lt;=C44,Rechner!$E$13&gt;=B44),E44,"")</f>
        <v/>
      </c>
      <c r="K44" t="str">
        <f>+IF(AND(Rechner!$E$14&lt;=C44,Rechner!$E$14&gt;=B44),E44,"")</f>
        <v/>
      </c>
      <c r="L44" t="str">
        <f>+IF(AND(Rechner!$E$15&lt;=C44,Rechner!$E$15&gt;=B44),E44,"")</f>
        <v/>
      </c>
      <c r="S44" s="7"/>
    </row>
    <row r="45" spans="1:19">
      <c r="A45" s="82">
        <v>9</v>
      </c>
      <c r="B45" s="82">
        <v>30000001</v>
      </c>
      <c r="C45" s="61">
        <v>60000000</v>
      </c>
      <c r="D45" s="101">
        <v>11220</v>
      </c>
      <c r="E45" s="102">
        <v>0.20800000000000002</v>
      </c>
      <c r="G45" t="str">
        <f>+IF(AND(Rechner!$E$13&lt;=C45,Rechner!$E$13&gt;=B45),D45,"")</f>
        <v/>
      </c>
      <c r="H45" t="str">
        <f>+IF(AND(Rechner!$E$14&lt;=C45,Rechner!$E$14&gt;=B45),D45,"")</f>
        <v/>
      </c>
      <c r="I45" t="str">
        <f>+IF(AND(Rechner!$E$15&lt;=C45,Rechner!$E$15&gt;=B45),D45,"")</f>
        <v/>
      </c>
      <c r="J45" t="str">
        <f>+IF(AND(Rechner!$E$13&lt;=C45,Rechner!$E$13&gt;=B45),E45,"")</f>
        <v/>
      </c>
      <c r="K45" t="str">
        <f>+IF(AND(Rechner!$E$14&lt;=C45,Rechner!$E$14&gt;=B45),E45,"")</f>
        <v/>
      </c>
      <c r="L45" t="str">
        <f>+IF(AND(Rechner!$E$15&lt;=C45,Rechner!$E$15&gt;=B45),E45,"")</f>
        <v/>
      </c>
      <c r="S45" s="7"/>
    </row>
    <row r="46" spans="1:19">
      <c r="A46" s="82">
        <v>10</v>
      </c>
      <c r="B46" s="82">
        <v>60000001</v>
      </c>
      <c r="C46" s="61">
        <v>3000000000</v>
      </c>
      <c r="D46" s="101">
        <v>33420</v>
      </c>
      <c r="E46" s="102">
        <v>0.17099999999999999</v>
      </c>
      <c r="G46" t="str">
        <f>+IF(AND(Rechner!$E$13&lt;=C46,Rechner!$E$13&gt;=B46),D46,"")</f>
        <v/>
      </c>
      <c r="H46" t="str">
        <f>+IF(AND(Rechner!$E$14&lt;=C46,Rechner!$E$14&gt;=B46),D46,"")</f>
        <v/>
      </c>
      <c r="I46" t="str">
        <f>+IF(AND(Rechner!$E$15&lt;=C46,Rechner!$E$15&gt;=B46),D46,"")</f>
        <v/>
      </c>
      <c r="J46" t="str">
        <f>+IF(AND(Rechner!$E$13&lt;=C46,Rechner!$E$13&gt;=B46),E46,"")</f>
        <v/>
      </c>
      <c r="K46" t="str">
        <f>+IF(AND(Rechner!$E$14&lt;=C46,Rechner!$E$14&gt;=B46),E46,"")</f>
        <v/>
      </c>
      <c r="L46" t="str">
        <f>+IF(AND(Rechner!$E$15&lt;=C46,Rechner!$E$15&gt;=B46),E46,"")</f>
        <v/>
      </c>
      <c r="S46" s="7"/>
    </row>
    <row r="47" spans="1:19">
      <c r="A47" s="82">
        <v>11</v>
      </c>
      <c r="B47" s="82">
        <v>0</v>
      </c>
      <c r="C47" s="61">
        <v>0</v>
      </c>
      <c r="D47" s="103">
        <v>0</v>
      </c>
      <c r="E47" s="104">
        <v>0</v>
      </c>
      <c r="G47">
        <f>+IF(AND(Rechner!$E$13&lt;=C47,Rechner!$E$13&gt;=B47),D47,"")</f>
        <v>0</v>
      </c>
      <c r="H47">
        <f>+IF(AND(Rechner!$E$14&lt;=C47,Rechner!$E$14&gt;=B47),D47,"")</f>
        <v>0</v>
      </c>
      <c r="I47">
        <f>+IF(AND(Rechner!$E$15&lt;=C47,Rechner!$E$15&gt;=B47),D47,"")</f>
        <v>0</v>
      </c>
      <c r="J47">
        <f>+IF(AND(Rechner!$E$13&lt;=C47,Rechner!$E$13&gt;=B47),E47,"")</f>
        <v>0</v>
      </c>
      <c r="K47">
        <f>+IF(AND(Rechner!$E$14&lt;=C47,Rechner!$E$14&gt;=B47),E47,"")</f>
        <v>0</v>
      </c>
      <c r="L47">
        <f>+IF(AND(Rechner!$E$15&lt;=C47,Rechner!$E$15&gt;=B47),E47,"")</f>
        <v>0</v>
      </c>
      <c r="S47" s="7"/>
    </row>
    <row r="48" spans="1:19">
      <c r="A48" s="82">
        <v>12</v>
      </c>
      <c r="B48" s="82">
        <v>0</v>
      </c>
      <c r="C48" s="61">
        <v>0</v>
      </c>
      <c r="D48" s="103">
        <v>0</v>
      </c>
      <c r="E48" s="104">
        <v>0</v>
      </c>
      <c r="G48">
        <f>+IF(AND(Rechner!$E$13&lt;=C48,Rechner!$E$13&gt;=B48),D48,"")</f>
        <v>0</v>
      </c>
      <c r="H48">
        <f>+IF(AND(Rechner!$E$14&lt;=C48,Rechner!$E$14&gt;=B48),D48,"")</f>
        <v>0</v>
      </c>
      <c r="I48">
        <f>+IF(AND(Rechner!$E$15&lt;=C48,Rechner!$E$15&gt;=B48),D48,"")</f>
        <v>0</v>
      </c>
      <c r="J48">
        <f>+IF(AND(Rechner!$E$13&lt;=C48,Rechner!$E$13&gt;=B48),E48,"")</f>
        <v>0</v>
      </c>
      <c r="K48">
        <f>+IF(AND(Rechner!$E$14&lt;=C48,Rechner!$E$14&gt;=B48),E48,"")</f>
        <v>0</v>
      </c>
      <c r="L48">
        <f>+IF(AND(Rechner!$E$15&lt;=C48,Rechner!$E$15&gt;=B48),E48,"")</f>
        <v>0</v>
      </c>
      <c r="S48" s="7"/>
    </row>
    <row r="49" spans="1:19">
      <c r="F49" t="s">
        <v>75</v>
      </c>
      <c r="G49" s="84">
        <f t="shared" ref="G49:L49" si="0">SUM(G37:G46)</f>
        <v>0</v>
      </c>
      <c r="H49" s="84">
        <f>SUM(H37:H46)</f>
        <v>0</v>
      </c>
      <c r="I49" s="84">
        <f t="shared" si="0"/>
        <v>0</v>
      </c>
      <c r="J49" s="6">
        <f t="shared" si="0"/>
        <v>0.31</v>
      </c>
      <c r="K49">
        <f t="shared" si="0"/>
        <v>0.31</v>
      </c>
      <c r="L49">
        <f t="shared" si="0"/>
        <v>0.31</v>
      </c>
      <c r="S49" s="7"/>
    </row>
    <row r="50" spans="1:19">
      <c r="F50" t="s">
        <v>76</v>
      </c>
      <c r="J50" s="6">
        <f>J49*Rechner!$E$13/100</f>
        <v>0</v>
      </c>
      <c r="K50" s="6">
        <f>K49*Rechner!$E$14/100</f>
        <v>0</v>
      </c>
      <c r="L50" s="6">
        <f>L49*Rechner!$E$15/100</f>
        <v>0</v>
      </c>
      <c r="S50" s="7"/>
    </row>
    <row r="51" spans="1:19">
      <c r="E51" s="85" t="s">
        <v>66</v>
      </c>
      <c r="F51" s="85"/>
      <c r="G51" s="69">
        <f>G49+J50</f>
        <v>0</v>
      </c>
      <c r="H51" s="69">
        <f>H49+K50</f>
        <v>0</v>
      </c>
      <c r="I51" s="69">
        <f>I49+L50</f>
        <v>0</v>
      </c>
      <c r="J51" s="6"/>
      <c r="S51" s="7"/>
    </row>
    <row r="52" spans="1:19">
      <c r="A52" s="53"/>
      <c r="J52" s="6"/>
      <c r="S52" s="86"/>
    </row>
    <row r="53" spans="1:19">
      <c r="A53" t="s">
        <v>67</v>
      </c>
      <c r="B53" s="72"/>
      <c r="J53" s="6"/>
      <c r="S53" s="86"/>
    </row>
    <row r="54" spans="1:19" ht="25.5" customHeight="1">
      <c r="A54" s="73" t="s">
        <v>59</v>
      </c>
      <c r="B54" s="73"/>
      <c r="C54" s="73"/>
      <c r="D54" s="74" t="s">
        <v>60</v>
      </c>
      <c r="E54" s="74" t="s">
        <v>15</v>
      </c>
      <c r="J54" s="6"/>
      <c r="S54" s="86"/>
    </row>
    <row r="55" spans="1:19" ht="15" customHeight="1">
      <c r="A55" s="77" t="s">
        <v>40</v>
      </c>
      <c r="B55" s="78" t="s">
        <v>68</v>
      </c>
      <c r="C55" s="78"/>
      <c r="D55" s="74" t="s">
        <v>69</v>
      </c>
      <c r="E55" s="74" t="s">
        <v>70</v>
      </c>
      <c r="J55" s="6"/>
      <c r="S55" s="86"/>
    </row>
    <row r="56" spans="1:19">
      <c r="A56" s="77" t="s">
        <v>45</v>
      </c>
      <c r="B56" s="77" t="s">
        <v>71</v>
      </c>
      <c r="C56" s="77" t="s">
        <v>72</v>
      </c>
      <c r="D56" s="77" t="s">
        <v>73</v>
      </c>
      <c r="E56" s="79" t="s">
        <v>74</v>
      </c>
      <c r="J56" s="6"/>
      <c r="S56" s="86"/>
    </row>
    <row r="57" spans="1:19">
      <c r="A57" s="80">
        <v>1</v>
      </c>
      <c r="B57" s="81">
        <v>0</v>
      </c>
      <c r="C57" s="81">
        <v>600</v>
      </c>
      <c r="D57" s="105">
        <v>0</v>
      </c>
      <c r="E57" s="105">
        <v>17.32</v>
      </c>
      <c r="G57">
        <f>+IF(AND(Rechner!H13&lt;=C57,Rechner!H13&gt;=B57),D57,"")</f>
        <v>0</v>
      </c>
      <c r="H57">
        <f>+IF(AND(Rechner!$H$14&lt;=C57,Rechner!$H$14&gt;=B57),D57,"")</f>
        <v>0</v>
      </c>
      <c r="I57">
        <f>+IF(AND(Rechner!$H$15&lt;=C57,Rechner!$H$15&gt;=B57),D57,"")</f>
        <v>0</v>
      </c>
      <c r="J57">
        <f>+IF(AND(Rechner!$H$13&lt;=C57,Rechner!$H$13&gt;=B57),E57,"")</f>
        <v>17.32</v>
      </c>
      <c r="K57">
        <f>+IF(AND(Rechner!$H$14&lt;=C57,Rechner!$H$14&gt;=B57),E57,"")</f>
        <v>17.32</v>
      </c>
      <c r="L57">
        <f>+IF(AND(Rechner!$H$15&lt;=C57,Rechner!$H$15&gt;=B57),E57,"")</f>
        <v>17.32</v>
      </c>
      <c r="S57" s="86"/>
    </row>
    <row r="58" spans="1:19">
      <c r="A58" s="82">
        <v>2</v>
      </c>
      <c r="B58" s="61">
        <v>601</v>
      </c>
      <c r="C58" s="61">
        <v>1300</v>
      </c>
      <c r="D58" s="105">
        <v>900</v>
      </c>
      <c r="E58" s="105">
        <v>15.82</v>
      </c>
      <c r="G58" t="str">
        <f>+IF(AND(Rechner!$H$13&lt;=C58,Rechner!$H$13&gt;=B58),D58,"")</f>
        <v/>
      </c>
      <c r="H58" t="str">
        <f>+IF(AND(Rechner!$H$14&lt;=C58,Rechner!$H$14&gt;=B58),D58,"")</f>
        <v/>
      </c>
      <c r="I58" t="str">
        <f>+IF(AND(Rechner!$H$15&lt;=C58,Rechner!$H$15&gt;=B58),D58,"")</f>
        <v/>
      </c>
      <c r="J58" t="str">
        <f>+IF(AND(Rechner!$H$13&lt;=C58,Rechner!$H$13&gt;=B58),E58,"")</f>
        <v/>
      </c>
      <c r="K58" t="str">
        <f>+IF(AND(Rechner!$H$14&lt;=C58,Rechner!$H$14&gt;=B58),E58,"")</f>
        <v/>
      </c>
      <c r="L58" t="str">
        <f>+IF(AND(Rechner!$H$15&lt;=C58,Rechner!$H$15&gt;=B58),E58,"")</f>
        <v/>
      </c>
      <c r="S58" s="86"/>
    </row>
    <row r="59" spans="1:19">
      <c r="A59" s="82">
        <v>3</v>
      </c>
      <c r="B59" s="61">
        <v>1301</v>
      </c>
      <c r="C59" s="61">
        <v>2300</v>
      </c>
      <c r="D59" s="105">
        <v>2980</v>
      </c>
      <c r="E59" s="105">
        <v>14.219999999999999</v>
      </c>
      <c r="G59" t="str">
        <f>+IF(AND(Rechner!$H$13&lt;=C59,Rechner!$H$13&gt;=B59),D59,"")</f>
        <v/>
      </c>
      <c r="H59" t="str">
        <f>+IF(AND(Rechner!$H$14&lt;=C59,Rechner!$H$14&gt;=B59),D59,"")</f>
        <v/>
      </c>
      <c r="I59" t="str">
        <f>+IF(AND(Rechner!$H$15&lt;=C59,Rechner!$H$15&gt;=B59),D59,"")</f>
        <v/>
      </c>
      <c r="J59" t="str">
        <f>+IF(AND(Rechner!$H$13&lt;=C59,Rechner!$H$13&gt;=B59),E59,"")</f>
        <v/>
      </c>
      <c r="K59" t="str">
        <f>+IF(AND(Rechner!$H$14&lt;=C59,Rechner!$H$14&gt;=B59),E59,"")</f>
        <v/>
      </c>
      <c r="L59" t="str">
        <f>+IF(AND(Rechner!$H$15&lt;=C59,Rechner!$H$15&gt;=B59),E59,"")</f>
        <v/>
      </c>
      <c r="S59" s="86"/>
    </row>
    <row r="60" spans="1:19">
      <c r="A60" s="82">
        <v>4</v>
      </c>
      <c r="B60" s="61">
        <v>2301</v>
      </c>
      <c r="C60" s="61">
        <v>3200</v>
      </c>
      <c r="D60" s="105">
        <v>5924</v>
      </c>
      <c r="E60" s="105">
        <v>12.940000000000001</v>
      </c>
      <c r="G60" t="str">
        <f>+IF(AND(Rechner!$H$13&lt;=C60,Rechner!$H$13&gt;=B60),D60,"")</f>
        <v/>
      </c>
      <c r="H60" t="str">
        <f>+IF(AND(Rechner!$H$14&lt;=C60,Rechner!$H$14&gt;=B60),D60,"")</f>
        <v/>
      </c>
      <c r="I60" t="str">
        <f>+IF(AND(Rechner!$H$15&lt;=C60,Rechner!$H$15&gt;=B60),D60,"")</f>
        <v/>
      </c>
      <c r="J60" t="str">
        <f>+IF(AND(Rechner!$H$13&lt;=C60,Rechner!$H$13&gt;=B60),E60,"")</f>
        <v/>
      </c>
      <c r="K60" t="str">
        <f>+IF(AND(Rechner!$H$14&lt;=C60,Rechner!$H$14&gt;=B60),E60,"")</f>
        <v/>
      </c>
      <c r="L60" t="str">
        <f>+IF(AND(Rechner!$H$15&lt;=C60,Rechner!$H$15&gt;=B60),E60,"")</f>
        <v/>
      </c>
      <c r="S60" s="86"/>
    </row>
    <row r="61" spans="1:19">
      <c r="A61" s="82">
        <v>5</v>
      </c>
      <c r="B61" s="61">
        <v>3201</v>
      </c>
      <c r="C61" s="61">
        <v>4100</v>
      </c>
      <c r="D61" s="105">
        <v>8516</v>
      </c>
      <c r="E61" s="105">
        <v>12.13</v>
      </c>
      <c r="G61" t="str">
        <f>+IF(AND(Rechner!$H$13&lt;=C61,Rechner!$H$13&gt;=B61),D61,"")</f>
        <v/>
      </c>
      <c r="H61" t="str">
        <f>+IF(AND(Rechner!$H$14&lt;=C61,Rechner!$H$14&gt;=B61),D61,"")</f>
        <v/>
      </c>
      <c r="I61" t="str">
        <f>+IF(AND(Rechner!$H$15&lt;=C61,Rechner!$H$15&gt;=B61),D61,"")</f>
        <v/>
      </c>
      <c r="J61" t="str">
        <f>+IF(AND(Rechner!$H$13&lt;=C61,Rechner!$H$13&gt;=B61),E61,"")</f>
        <v/>
      </c>
      <c r="K61" t="str">
        <f>+IF(AND(Rechner!$H$14&lt;=C61,Rechner!$H$14&gt;=B61),E61,"")</f>
        <v/>
      </c>
      <c r="L61" t="str">
        <f>+IF(AND(Rechner!$H$15&lt;=C61,Rechner!$H$15&gt;=B61),E61,"")</f>
        <v/>
      </c>
      <c r="S61" s="86"/>
    </row>
    <row r="62" spans="1:19">
      <c r="A62" s="82">
        <v>6</v>
      </c>
      <c r="B62" s="61">
        <v>4101</v>
      </c>
      <c r="C62" s="61">
        <v>5000</v>
      </c>
      <c r="D62" s="105">
        <v>10812</v>
      </c>
      <c r="E62" s="105">
        <v>11.57</v>
      </c>
      <c r="G62" t="str">
        <f>+IF(AND(Rechner!$H$13&lt;=C62,Rechner!$H$13&gt;=B62),D62,"")</f>
        <v/>
      </c>
      <c r="H62" t="str">
        <f>+IF(AND(Rechner!$H$14&lt;=C62,Rechner!$H$14&gt;=B62),D62,"")</f>
        <v/>
      </c>
      <c r="I62" t="str">
        <f>+IF(AND(Rechner!$H$15&lt;=C62,Rechner!$H$15&gt;=B62),D62,"")</f>
        <v/>
      </c>
      <c r="J62" t="str">
        <f>+IF(AND(Rechner!$H$13&lt;=C62,Rechner!$H$13&gt;=B62),E62,"")</f>
        <v/>
      </c>
      <c r="K62" t="str">
        <f>+IF(AND(Rechner!$H$14&lt;=C62,Rechner!$H$14&gt;=B62),E62,"")</f>
        <v/>
      </c>
      <c r="L62" t="str">
        <f>+IF(AND(Rechner!$H$15&lt;=C62,Rechner!$H$15&gt;=B62),E62,"")</f>
        <v/>
      </c>
      <c r="S62" s="7"/>
    </row>
    <row r="63" spans="1:19">
      <c r="A63" s="82">
        <v>7</v>
      </c>
      <c r="B63" s="61">
        <v>5001</v>
      </c>
      <c r="C63" s="61">
        <v>5800</v>
      </c>
      <c r="D63" s="105">
        <v>12712</v>
      </c>
      <c r="E63" s="105">
        <v>11.190000000000001</v>
      </c>
      <c r="G63" t="str">
        <f>+IF(AND(Rechner!$H$13&lt;=C63,Rechner!$H$13&gt;=B63),D63,"")</f>
        <v/>
      </c>
      <c r="H63" t="str">
        <f>+IF(AND(Rechner!$H$14&lt;=C63,Rechner!$H$14&gt;=B63),D63,"")</f>
        <v/>
      </c>
      <c r="I63" t="str">
        <f>+IF(AND(Rechner!$H$15&lt;=C63,Rechner!$H$15&gt;=B63),D63,"")</f>
        <v/>
      </c>
      <c r="J63" t="str">
        <f>+IF(AND(Rechner!$H$13&lt;=C63,Rechner!$H$13&gt;=B63),E63,"")</f>
        <v/>
      </c>
      <c r="K63" t="str">
        <f>+IF(AND(Rechner!$H$14&lt;=C63,Rechner!$H$14&gt;=B63),E63,"")</f>
        <v/>
      </c>
      <c r="L63" t="str">
        <f>+IF(AND(Rechner!$H$15&lt;=C63,Rechner!$H$15&gt;=B63),E63,"")</f>
        <v/>
      </c>
      <c r="S63" s="7"/>
    </row>
    <row r="64" spans="1:19">
      <c r="A64" s="82">
        <v>8</v>
      </c>
      <c r="B64" s="61">
        <v>5801</v>
      </c>
      <c r="C64" s="61">
        <v>10500</v>
      </c>
      <c r="D64" s="105">
        <v>16308</v>
      </c>
      <c r="E64" s="105">
        <v>10.57</v>
      </c>
      <c r="G64" t="str">
        <f>+IF(AND(Rechner!$H$13&lt;=C64,Rechner!$H$13&gt;=B64),D64,"")</f>
        <v/>
      </c>
      <c r="H64" t="str">
        <f>+IF(AND(Rechner!$H$14&lt;=C64,Rechner!$H$14&gt;=B64),D64,"")</f>
        <v/>
      </c>
      <c r="I64" t="str">
        <f>+IF(AND(Rechner!$H$15&lt;=C64,Rechner!$H$15&gt;=B64),D64,"")</f>
        <v/>
      </c>
      <c r="J64" t="str">
        <f>+IF(AND(Rechner!$H$13&lt;=C64,Rechner!$H$13&gt;=B64),E64,"")</f>
        <v/>
      </c>
      <c r="K64" t="str">
        <f>+IF(AND(Rechner!$H$14&lt;=C64,Rechner!$H$14&gt;=B64),E64,"")</f>
        <v/>
      </c>
      <c r="L64" t="str">
        <f>+IF(AND(Rechner!$H$15&lt;=C64,Rechner!$H$15&gt;=B64),E64,"")</f>
        <v/>
      </c>
      <c r="S64" s="7"/>
    </row>
    <row r="65" spans="1:20">
      <c r="A65" s="82">
        <v>9</v>
      </c>
      <c r="B65" s="61">
        <v>10501</v>
      </c>
      <c r="C65" s="61">
        <v>19000</v>
      </c>
      <c r="D65" s="105">
        <v>21033</v>
      </c>
      <c r="E65" s="105">
        <v>10.120000000000001</v>
      </c>
      <c r="G65" t="str">
        <f>+IF(AND(Rechner!$H$13&lt;=C65,Rechner!$H$13&gt;=B65),D65,"")</f>
        <v/>
      </c>
      <c r="H65" t="str">
        <f>+IF(AND(Rechner!$H$14&lt;=C65,Rechner!$H$14&gt;=B65),D65,"")</f>
        <v/>
      </c>
      <c r="I65" t="str">
        <f>+IF(AND(Rechner!$H$15&lt;=C65,Rechner!$H$15&gt;=B65),D65,"")</f>
        <v/>
      </c>
      <c r="J65" t="str">
        <f>+IF(AND(Rechner!$H$13&lt;=C65,Rechner!$H$13&gt;=B65),E65,"")</f>
        <v/>
      </c>
      <c r="K65" t="str">
        <f>+IF(AND(Rechner!$H$14&lt;=C65,Rechner!$H$14&gt;=B65),E65,"")</f>
        <v/>
      </c>
      <c r="L65" t="str">
        <f>+IF(AND(Rechner!$H$15&lt;=C65,Rechner!$H$15&gt;=B65),E65,"")</f>
        <v/>
      </c>
      <c r="S65" s="7"/>
    </row>
    <row r="66" spans="1:20">
      <c r="A66" s="82">
        <v>10</v>
      </c>
      <c r="B66" s="61">
        <v>19001</v>
      </c>
      <c r="C66" s="61">
        <v>2000000</v>
      </c>
      <c r="D66" s="105">
        <v>21603</v>
      </c>
      <c r="E66" s="105">
        <v>10.09</v>
      </c>
      <c r="G66" t="str">
        <f>+IF(AND(Rechner!$H$13&lt;=C66,Rechner!$H$13&gt;=B66),D66,"")</f>
        <v/>
      </c>
      <c r="H66" t="str">
        <f>+IF(AND(Rechner!$H$14&lt;=C66,Rechner!$H$14&gt;=B66),D66,"")</f>
        <v/>
      </c>
      <c r="I66" t="str">
        <f>+IF(AND(Rechner!$H$15&lt;=C66,Rechner!$H$15&gt;=B66),D66,"")</f>
        <v/>
      </c>
      <c r="J66" t="str">
        <f>+IF(AND(Rechner!$H$13&lt;=C66,Rechner!$H$13&gt;=B66),E66,"")</f>
        <v/>
      </c>
      <c r="K66" t="str">
        <f>+IF(AND(Rechner!$H$14&lt;=C66,Rechner!$H$14&gt;=B66),E66,"")</f>
        <v/>
      </c>
      <c r="L66" t="str">
        <f>+IF(AND(Rechner!$H$15&lt;=C66,Rechner!$H$15&gt;=B66),E66,"")</f>
        <v/>
      </c>
      <c r="S66" s="7"/>
    </row>
    <row r="67" spans="1:20">
      <c r="A67" s="82">
        <v>11</v>
      </c>
      <c r="B67" s="61">
        <v>0</v>
      </c>
      <c r="C67" s="61">
        <v>0</v>
      </c>
      <c r="D67" s="62">
        <v>0</v>
      </c>
      <c r="E67" s="62">
        <v>0</v>
      </c>
      <c r="G67">
        <f>+IF(AND(Rechner!$H$13&lt;=C67,Rechner!$H$13&gt;=B67),D67,"")</f>
        <v>0</v>
      </c>
      <c r="H67">
        <f>+IF(AND(Rechner!$H$14&lt;=C67,Rechner!$H$14&gt;=B67),D67,"")</f>
        <v>0</v>
      </c>
      <c r="I67">
        <f>+IF(AND(Rechner!$H$15&lt;=C67,Rechner!$H$15&gt;=B67),D67,"")</f>
        <v>0</v>
      </c>
      <c r="J67">
        <f>+IF(AND(Rechner!$H$13&lt;=C67,Rechner!$H$13&gt;=B67),E67,"")</f>
        <v>0</v>
      </c>
      <c r="K67">
        <f>+IF(AND(Rechner!$H$14&lt;=C67,Rechner!$H$14&gt;=B67),E67,"")</f>
        <v>0</v>
      </c>
      <c r="L67">
        <f>+IF(AND(Rechner!$H$15&lt;=C67,Rechner!$H$15&gt;=B67),E67,"")</f>
        <v>0</v>
      </c>
      <c r="S67" s="7"/>
    </row>
    <row r="68" spans="1:20">
      <c r="A68" s="82">
        <v>12</v>
      </c>
      <c r="B68" s="61">
        <v>0</v>
      </c>
      <c r="C68" s="61">
        <v>0</v>
      </c>
      <c r="D68" s="62">
        <v>0</v>
      </c>
      <c r="E68" s="62">
        <v>0</v>
      </c>
      <c r="G68">
        <f>+IF(AND(Rechner!$H$13&lt;=C68,Rechner!$H$13&gt;=B68),D68,"")</f>
        <v>0</v>
      </c>
      <c r="H68">
        <f>+IF(AND(Rechner!$H$14&lt;=C68,Rechner!$H$14&gt;=B68),D68,"")</f>
        <v>0</v>
      </c>
      <c r="J68">
        <f>+IF(AND(Rechner!$H$13&lt;=C68,Rechner!$H$13&gt;=B68),E68,"")</f>
        <v>0</v>
      </c>
      <c r="K68">
        <f>+IF(AND(Rechner!$H$14&lt;=C68,Rechner!$H$14&gt;=B68),E68,"")</f>
        <v>0</v>
      </c>
      <c r="L68">
        <f>+IF(AND(Rechner!$H$15&lt;=C68,Rechner!$H$15&gt;=B68),E68,"")</f>
        <v>0</v>
      </c>
      <c r="S68" s="7"/>
    </row>
    <row r="69" spans="1:20">
      <c r="A69" s="87"/>
      <c r="B69" s="88"/>
      <c r="C69" s="88"/>
      <c r="D69" s="89"/>
      <c r="E69" s="89"/>
      <c r="F69" t="s">
        <v>77</v>
      </c>
      <c r="G69">
        <f t="shared" ref="G69:L69" si="1">SUM(G57:G66)</f>
        <v>0</v>
      </c>
      <c r="H69">
        <f t="shared" si="1"/>
        <v>0</v>
      </c>
      <c r="I69">
        <f t="shared" si="1"/>
        <v>0</v>
      </c>
      <c r="J69" s="6">
        <f t="shared" si="1"/>
        <v>17.32</v>
      </c>
      <c r="K69">
        <f t="shared" si="1"/>
        <v>17.32</v>
      </c>
      <c r="L69">
        <f t="shared" si="1"/>
        <v>17.32</v>
      </c>
      <c r="S69" s="7"/>
    </row>
    <row r="70" spans="1:20">
      <c r="A70" s="87"/>
      <c r="B70" s="88"/>
      <c r="C70" s="88"/>
      <c r="D70" s="89"/>
      <c r="E70" s="89"/>
      <c r="F70" t="s">
        <v>78</v>
      </c>
      <c r="J70" s="6">
        <f>J69*Rechner!$H$13</f>
        <v>0</v>
      </c>
      <c r="K70" s="6">
        <f>K69*Rechner!$H$14</f>
        <v>0</v>
      </c>
      <c r="L70" s="6">
        <f>L69*Rechner!$H$15</f>
        <v>0</v>
      </c>
      <c r="S70" s="7"/>
    </row>
    <row r="71" spans="1:20">
      <c r="A71" s="87"/>
      <c r="B71" s="88"/>
      <c r="C71" s="88"/>
      <c r="D71" s="89"/>
      <c r="E71" s="90" t="s">
        <v>66</v>
      </c>
      <c r="G71" s="69">
        <f>G69+J70</f>
        <v>0</v>
      </c>
      <c r="H71" s="69">
        <f>H69+K70</f>
        <v>0</v>
      </c>
      <c r="I71" s="69">
        <f>I69+L70</f>
        <v>0</v>
      </c>
      <c r="J71" s="91"/>
      <c r="K71" s="69"/>
      <c r="L71" s="69"/>
      <c r="S71" s="7"/>
    </row>
    <row r="72" spans="1:20">
      <c r="A72" s="6"/>
      <c r="B72" s="87"/>
      <c r="C72" s="88"/>
      <c r="D72" s="88"/>
      <c r="E72" s="89"/>
      <c r="F72" s="89"/>
      <c r="T72" s="7"/>
    </row>
  </sheetData>
  <customSheetViews>
    <customSheetView guid="{1E8A76A9-D56B-4AFD-9B2B-E02EB9C6C28A}" scale="80" state="hidden" topLeftCell="A7">
      <selection activeCell="Q50" sqref="Q50"/>
      <pageMargins left="0.78740157499999996" right="0.78740157499999996" top="0.984251969" bottom="0.984251969" header="0.4921259845" footer="0.4921259845"/>
      <headerFooter alignWithMargins="0"/>
    </customSheetView>
  </customSheetViews>
  <mergeCells count="3">
    <mergeCell ref="A10:C10"/>
    <mergeCell ref="E10:F10"/>
    <mergeCell ref="E11:F11"/>
  </mergeCells>
  <phoneticPr fontId="4" type="noConversion"/>
  <dataValidations count="1">
    <dataValidation type="list" allowBlank="1" showInputMessage="1" showErrorMessage="1" sqref="G4:I4" xr:uid="{00000000-0002-0000-0100-000000000000}">
      <formula1>#REF!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indexed="51"/>
  </sheetPr>
  <dimension ref="A3:T72"/>
  <sheetViews>
    <sheetView topLeftCell="A20" zoomScale="80" workbookViewId="0">
      <selection activeCell="N58" sqref="N58"/>
    </sheetView>
  </sheetViews>
  <sheetFormatPr baseColWidth="10" defaultRowHeight="12.75"/>
  <cols>
    <col min="3" max="3" width="22" customWidth="1"/>
    <col min="9" max="9" width="12.42578125" bestFit="1" customWidth="1"/>
  </cols>
  <sheetData>
    <row r="3" spans="1:16" ht="20.25">
      <c r="A3" s="47" t="s">
        <v>36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6" ht="18">
      <c r="A4" s="48" t="s">
        <v>98</v>
      </c>
    </row>
    <row r="5" spans="1:16">
      <c r="A5" s="49" t="s">
        <v>103</v>
      </c>
      <c r="B5" s="50"/>
    </row>
    <row r="6" spans="1:16">
      <c r="A6" s="49"/>
      <c r="B6" s="50"/>
    </row>
    <row r="7" spans="1:16" ht="15">
      <c r="A7" s="51"/>
      <c r="B7" s="5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6" ht="18">
      <c r="A8" s="27" t="s">
        <v>50</v>
      </c>
      <c r="B8" s="13"/>
      <c r="C8" s="13"/>
      <c r="D8" s="13"/>
      <c r="E8" s="13"/>
      <c r="F8" s="13"/>
      <c r="G8" s="13"/>
      <c r="H8" s="13"/>
      <c r="I8" s="13"/>
      <c r="J8" s="12"/>
      <c r="K8" s="13"/>
      <c r="L8" s="13"/>
    </row>
    <row r="9" spans="1:16" ht="13.5" thickBot="1">
      <c r="A9" s="53"/>
      <c r="J9" s="6"/>
    </row>
    <row r="10" spans="1:16" ht="13.5" thickBot="1">
      <c r="A10" s="176" t="s">
        <v>38</v>
      </c>
      <c r="B10" s="177"/>
      <c r="C10" s="178"/>
      <c r="D10" s="54" t="s">
        <v>39</v>
      </c>
      <c r="E10" s="179" t="s">
        <v>51</v>
      </c>
      <c r="F10" s="180"/>
      <c r="G10" t="s">
        <v>52</v>
      </c>
      <c r="H10" t="s">
        <v>53</v>
      </c>
      <c r="I10" t="s">
        <v>54</v>
      </c>
      <c r="J10" s="6" t="s">
        <v>52</v>
      </c>
      <c r="K10" t="s">
        <v>53</v>
      </c>
      <c r="L10" t="s">
        <v>54</v>
      </c>
    </row>
    <row r="11" spans="1:16" ht="16.5" thickBot="1">
      <c r="A11" s="56" t="s">
        <v>40</v>
      </c>
      <c r="B11" s="55" t="s">
        <v>41</v>
      </c>
      <c r="C11" s="55" t="s">
        <v>42</v>
      </c>
      <c r="D11" s="54" t="s">
        <v>43</v>
      </c>
      <c r="E11" s="179" t="s">
        <v>55</v>
      </c>
      <c r="F11" s="180"/>
      <c r="J11" s="6"/>
    </row>
    <row r="12" spans="1:16" ht="13.5" thickBot="1">
      <c r="A12" s="56" t="s">
        <v>45</v>
      </c>
      <c r="B12" s="55" t="s">
        <v>46</v>
      </c>
      <c r="C12" s="55" t="s">
        <v>47</v>
      </c>
      <c r="D12" s="55" t="s">
        <v>97</v>
      </c>
      <c r="E12" s="55" t="s">
        <v>49</v>
      </c>
      <c r="F12" s="55" t="s">
        <v>42</v>
      </c>
      <c r="J12" s="6"/>
      <c r="P12" s="92"/>
    </row>
    <row r="13" spans="1:16">
      <c r="A13" s="57">
        <v>1</v>
      </c>
      <c r="B13" s="58">
        <v>0</v>
      </c>
      <c r="C13" s="58">
        <v>1000</v>
      </c>
      <c r="D13" s="97">
        <v>0</v>
      </c>
      <c r="E13" s="98">
        <v>1.7651618766339849</v>
      </c>
      <c r="F13" s="59">
        <v>0</v>
      </c>
      <c r="G13">
        <f>+IF(AND(Rechner!$E$13&lt;=$C$13,Rechner!$E$13&gt;=$B$13),$D$13,"")</f>
        <v>0</v>
      </c>
      <c r="H13">
        <f>+IF(AND(Rechner!$E$14&lt;=C13,Rechner!$E$14&gt;=B13),D13,"")</f>
        <v>0</v>
      </c>
      <c r="I13">
        <f>+IF(AND(Rechner!$E$15&lt;=C13,Rechner!$E$15&gt;=B13),D13,"")</f>
        <v>0</v>
      </c>
      <c r="J13">
        <f>+IF(AND(Rechner!$E$13&lt;=C13,Rechner!$E$13&gt;=B13),E13,"")</f>
        <v>1.7651618766339849</v>
      </c>
      <c r="K13">
        <f>+IF(AND(Rechner!$E$14&lt;=C13,Rechner!$E$14&gt;=B13),E13,"")</f>
        <v>1.7651618766339849</v>
      </c>
      <c r="L13">
        <f>+IF(AND(Rechner!$E$15&lt;=C13,Rechner!$E$15&gt;=B13),E13,"")</f>
        <v>1.7651618766339849</v>
      </c>
      <c r="P13" s="92"/>
    </row>
    <row r="14" spans="1:16">
      <c r="A14" s="60">
        <v>2</v>
      </c>
      <c r="B14" s="61">
        <v>1001</v>
      </c>
      <c r="C14" s="61">
        <v>4000</v>
      </c>
      <c r="D14" s="99">
        <v>5.26</v>
      </c>
      <c r="E14" s="100">
        <v>1.2390000000000001</v>
      </c>
      <c r="F14" s="63">
        <v>0</v>
      </c>
      <c r="G14" t="str">
        <f>+IF(AND(Rechner!$E$13&lt;=C14,Rechner!$E$13&gt;=B14),D14,"")</f>
        <v/>
      </c>
      <c r="H14" t="str">
        <f>+IF(AND(Rechner!$E$14&lt;=C14,Rechner!$E$14&gt;=B14),D14,"")</f>
        <v/>
      </c>
      <c r="I14" t="str">
        <f>+IF(AND(Rechner!$E$15&lt;=C14,Rechner!$E$15&gt;=B14),D14,"")</f>
        <v/>
      </c>
      <c r="J14" t="str">
        <f>+IF(AND(Rechner!$E$13&lt;=C14,Rechner!$E$13&gt;=B14),E14,"")</f>
        <v/>
      </c>
      <c r="K14" t="str">
        <f>+IF(AND(Rechner!$E$14&lt;=C14,Rechner!$E$14&gt;=B14),E14,"")</f>
        <v/>
      </c>
      <c r="L14" t="str">
        <f>+IF(AND(Rechner!$E$15&lt;=C14,Rechner!$E$15&gt;=B14),E14,"")</f>
        <v/>
      </c>
      <c r="P14" s="92"/>
    </row>
    <row r="15" spans="1:16">
      <c r="A15" s="60">
        <v>3</v>
      </c>
      <c r="B15" s="61">
        <v>4001</v>
      </c>
      <c r="C15" s="61">
        <v>50000</v>
      </c>
      <c r="D15" s="99">
        <v>16.54</v>
      </c>
      <c r="E15" s="100">
        <v>0.95699999999999996</v>
      </c>
      <c r="F15" s="63">
        <v>0</v>
      </c>
      <c r="G15" t="str">
        <f>+IF(AND(Rechner!$E$13&lt;=C15,Rechner!$E$13&gt;=B15),D15,"")</f>
        <v/>
      </c>
      <c r="H15" t="str">
        <f>+IF(AND(Rechner!$E$14&lt;=C15,Rechner!$E$14&gt;=B15),D15,"")</f>
        <v/>
      </c>
      <c r="I15" t="str">
        <f>+IF(AND(Rechner!$E$15&lt;=C15,Rechner!$E$15&gt;=B15),D15,"")</f>
        <v/>
      </c>
      <c r="J15" t="str">
        <f>+IF(AND(Rechner!$E$13&lt;=C15,Rechner!$E$13&gt;=B15),E15,"")</f>
        <v/>
      </c>
      <c r="K15" t="str">
        <f>+IF(AND(Rechner!$E$14&lt;=C15,Rechner!$E$14&gt;=B15),E15,"")</f>
        <v/>
      </c>
      <c r="L15" t="str">
        <f>+IF(AND(Rechner!$E$15&lt;=C15,Rechner!$E$15&gt;=B15),E15,"")</f>
        <v/>
      </c>
      <c r="P15" s="92"/>
    </row>
    <row r="16" spans="1:16">
      <c r="A16" s="60">
        <v>4</v>
      </c>
      <c r="B16" s="61">
        <v>50001</v>
      </c>
      <c r="C16" s="61">
        <v>300000</v>
      </c>
      <c r="D16" s="99">
        <v>59.04</v>
      </c>
      <c r="E16" s="100">
        <v>0.872</v>
      </c>
      <c r="F16" s="63">
        <v>0</v>
      </c>
      <c r="G16" t="str">
        <f>+IF(AND(Rechner!$E$13&lt;=C16,Rechner!$E$13&gt;=B16),D16,"")</f>
        <v/>
      </c>
      <c r="H16" t="str">
        <f>+IF(AND(Rechner!$E$14&lt;=C16,Rechner!$E$14&gt;=B16),D16,"")</f>
        <v/>
      </c>
      <c r="I16" t="str">
        <f>+IF(AND(Rechner!$E$15&lt;=C16,Rechner!$E$15&gt;=B16),D16,"")</f>
        <v/>
      </c>
      <c r="J16" t="str">
        <f>+IF(AND(Rechner!$E$13&lt;=C16,Rechner!$E$13&gt;=B16),E16,"")</f>
        <v/>
      </c>
      <c r="K16" t="str">
        <f>+IF(AND(Rechner!$E$14&lt;=C16,Rechner!$E$14&gt;=B16),E16,"")</f>
        <v/>
      </c>
      <c r="L16" t="str">
        <f>+IF(AND(Rechner!$E$15&lt;=C16,Rechner!$E$15&gt;=B16),E16,"")</f>
        <v/>
      </c>
      <c r="P16" s="92"/>
    </row>
    <row r="17" spans="1:19">
      <c r="A17" s="60">
        <v>5</v>
      </c>
      <c r="B17" s="61">
        <v>300001</v>
      </c>
      <c r="C17" s="61">
        <v>1000000</v>
      </c>
      <c r="D17" s="99">
        <v>206.04</v>
      </c>
      <c r="E17" s="100">
        <v>0.82299999999999995</v>
      </c>
      <c r="F17" s="63">
        <v>0</v>
      </c>
      <c r="G17" t="str">
        <f>+IF(AND(Rechner!$E$13&lt;=C17,Rechner!$E$13&gt;=B17),D17,"")</f>
        <v/>
      </c>
      <c r="H17" t="str">
        <f>+IF(AND(Rechner!$E$14&lt;=C17,Rechner!$E$14&gt;=B17),D17,"")</f>
        <v/>
      </c>
      <c r="I17" t="str">
        <f>+IF(AND(Rechner!$E$15&lt;=C17,Rechner!$E$15&gt;=B17),D17,"")</f>
        <v/>
      </c>
      <c r="J17" t="str">
        <f>+IF(AND(Rechner!$E$13&lt;=C17,Rechner!$E$13&gt;=B17),E17,"")</f>
        <v/>
      </c>
      <c r="K17" t="str">
        <f>+IF(AND(Rechner!$E$14&lt;=C17,Rechner!$E$14&gt;=B17),E17,"")</f>
        <v/>
      </c>
      <c r="L17" t="str">
        <f>+IF(AND(Rechner!$E$15&lt;=C17,Rechner!$E$15&gt;=B17),E17,"")</f>
        <v/>
      </c>
      <c r="P17" s="92"/>
    </row>
    <row r="18" spans="1:19" ht="13.5" thickBot="1">
      <c r="A18" s="64">
        <v>6</v>
      </c>
      <c r="B18" s="65">
        <v>1000001</v>
      </c>
      <c r="C18" s="65">
        <v>9999999999999990</v>
      </c>
      <c r="D18" s="99">
        <v>686.04</v>
      </c>
      <c r="E18" s="100">
        <v>0.77500000000000002</v>
      </c>
      <c r="F18" s="66">
        <v>0</v>
      </c>
      <c r="G18" t="str">
        <f>+IF(AND(Rechner!$E$13&lt;=C18,Rechner!$E$13&gt;=B18),D18,"")</f>
        <v/>
      </c>
      <c r="H18" t="str">
        <f>+IF(AND(Rechner!$E$14&lt;=C18,Rechner!$E$14&gt;=B18),D18,"")</f>
        <v/>
      </c>
      <c r="I18" t="str">
        <f>+IF(AND(Rechner!$E$15&lt;=C18,Rechner!$E$15&gt;=B18),D18,"")</f>
        <v/>
      </c>
      <c r="J18" t="str">
        <f>+IF(AND(Rechner!$E$13&lt;=C18,Rechner!$E$13&gt;=B18),E18,"")</f>
        <v/>
      </c>
      <c r="K18" t="str">
        <f>+IF(AND(Rechner!$E$14&lt;=C18,Rechner!$E$14&gt;=B18),E18,"")</f>
        <v/>
      </c>
      <c r="L18" t="str">
        <f>+IF(AND(Rechner!$E$15&lt;=C18,Rechner!$E$15&gt;=B18),E18,"")</f>
        <v/>
      </c>
      <c r="P18" s="92"/>
    </row>
    <row r="19" spans="1:19">
      <c r="A19" s="67"/>
      <c r="B19" s="13"/>
      <c r="C19" s="13"/>
      <c r="D19" s="13"/>
      <c r="E19" s="13"/>
      <c r="F19" s="17"/>
      <c r="G19">
        <f>SUM(G13:G18)</f>
        <v>0</v>
      </c>
      <c r="H19">
        <f>SUM(H13:H18)</f>
        <v>0</v>
      </c>
      <c r="I19">
        <f>SUM(I13:I18)</f>
        <v>0</v>
      </c>
      <c r="J19">
        <f>SUM(J13:J18)</f>
        <v>1.7651618766339849</v>
      </c>
      <c r="K19">
        <f>SUM(K13:K18)</f>
        <v>1.7651618766339849</v>
      </c>
      <c r="L19">
        <f>+IF(AND(Rechner!$E$15&lt;=C19,Rechner!$E$15&gt;=B19),E19,"")</f>
        <v>0</v>
      </c>
    </row>
    <row r="20" spans="1:19">
      <c r="A20" s="68"/>
      <c r="F20" s="7"/>
      <c r="J20" s="6"/>
    </row>
    <row r="21" spans="1:19">
      <c r="A21" s="68"/>
      <c r="F21" s="7"/>
      <c r="G21">
        <f>G19*1</f>
        <v>0</v>
      </c>
      <c r="H21">
        <f>H19*1</f>
        <v>0</v>
      </c>
      <c r="I21">
        <f>I19*1</f>
        <v>0</v>
      </c>
      <c r="J21">
        <f>SUM(J13:J18)*Rechner!$E$13/100</f>
        <v>0</v>
      </c>
      <c r="K21">
        <f>SUM(K13:K18)*Rechner!$E$14/100</f>
        <v>0</v>
      </c>
      <c r="L21">
        <f>SUM(L13:L18)*Rechner!$E$15/100</f>
        <v>0</v>
      </c>
    </row>
    <row r="22" spans="1:19">
      <c r="A22" s="68"/>
      <c r="F22" s="7"/>
      <c r="J22" s="6"/>
    </row>
    <row r="23" spans="1:19">
      <c r="A23" s="6"/>
      <c r="F23" s="7"/>
      <c r="J23" s="6"/>
    </row>
    <row r="24" spans="1:19">
      <c r="A24" s="6"/>
      <c r="F24" s="7"/>
      <c r="G24" s="69">
        <f>G21+J21</f>
        <v>0</v>
      </c>
      <c r="H24" s="69">
        <f>H21+K21</f>
        <v>0</v>
      </c>
      <c r="I24" s="69">
        <f>I21+L21</f>
        <v>0</v>
      </c>
      <c r="J24" s="6"/>
    </row>
    <row r="25" spans="1:19">
      <c r="A25" s="6"/>
      <c r="F25" s="7"/>
    </row>
    <row r="26" spans="1:19">
      <c r="A26" s="6"/>
      <c r="F26" s="7"/>
    </row>
    <row r="27" spans="1:19">
      <c r="A27" s="8"/>
      <c r="B27" s="9"/>
      <c r="C27" s="9"/>
      <c r="D27" s="9"/>
      <c r="E27" s="9"/>
      <c r="F27" s="10"/>
    </row>
    <row r="28" spans="1:19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31" spans="1:19" ht="18">
      <c r="A31" s="70" t="s">
        <v>57</v>
      </c>
      <c r="S31" s="7"/>
    </row>
    <row r="32" spans="1:19" ht="18">
      <c r="A32" s="70"/>
      <c r="B32" s="70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"/>
    </row>
    <row r="33" spans="1:19">
      <c r="A33" t="s">
        <v>58</v>
      </c>
      <c r="B33" s="72"/>
      <c r="S33" s="7"/>
    </row>
    <row r="34" spans="1:19" ht="25.5" customHeight="1">
      <c r="A34" s="73" t="s">
        <v>59</v>
      </c>
      <c r="B34" s="73"/>
      <c r="C34" s="73"/>
      <c r="D34" s="74" t="s">
        <v>60</v>
      </c>
      <c r="E34" s="74" t="s">
        <v>14</v>
      </c>
      <c r="G34" s="75" t="s">
        <v>52</v>
      </c>
      <c r="H34" s="75" t="s">
        <v>53</v>
      </c>
      <c r="I34" s="75" t="s">
        <v>54</v>
      </c>
      <c r="J34" s="76" t="s">
        <v>52</v>
      </c>
      <c r="K34" s="75" t="s">
        <v>53</v>
      </c>
      <c r="L34" s="75" t="s">
        <v>54</v>
      </c>
      <c r="M34" s="75"/>
      <c r="N34" s="75"/>
      <c r="O34" s="75"/>
      <c r="S34" s="7"/>
    </row>
    <row r="35" spans="1:19" ht="15" customHeight="1">
      <c r="A35" s="77" t="s">
        <v>40</v>
      </c>
      <c r="B35" s="78" t="s">
        <v>61</v>
      </c>
      <c r="C35" s="78"/>
      <c r="D35" s="74" t="s">
        <v>62</v>
      </c>
      <c r="E35" s="74" t="s">
        <v>44</v>
      </c>
      <c r="J35" s="6"/>
      <c r="S35" s="7"/>
    </row>
    <row r="36" spans="1:19">
      <c r="A36" s="77" t="s">
        <v>45</v>
      </c>
      <c r="B36" s="77" t="s">
        <v>63</v>
      </c>
      <c r="C36" s="77" t="s">
        <v>64</v>
      </c>
      <c r="D36" s="77" t="s">
        <v>65</v>
      </c>
      <c r="E36" s="79" t="s">
        <v>49</v>
      </c>
      <c r="J36" s="6"/>
      <c r="S36" s="7"/>
    </row>
    <row r="37" spans="1:19">
      <c r="A37" s="80">
        <v>1</v>
      </c>
      <c r="B37" s="80">
        <v>0</v>
      </c>
      <c r="C37" s="81">
        <v>1000000</v>
      </c>
      <c r="D37" s="101">
        <v>0</v>
      </c>
      <c r="E37" s="102">
        <v>0.22700000000000001</v>
      </c>
      <c r="G37">
        <f>+IF(AND(Rechner!$E$13&lt;=$C$37,Rechner!$E$13&gt;=$B$37),$D$37,"")</f>
        <v>0</v>
      </c>
      <c r="H37">
        <f>+IF(AND(Rechner!$E$14&lt;=C37,Rechner!$E$14&gt;=B37),D37,"")</f>
        <v>0</v>
      </c>
      <c r="I37">
        <f>+IF(AND(Rechner!$E$15&lt;=C37,Rechner!$E$15&gt;=B37),D37,"")</f>
        <v>0</v>
      </c>
      <c r="J37">
        <f>+IF(AND(Rechner!$E$13&lt;=C37,Rechner!$E$13&gt;=B37),E37,"")</f>
        <v>0.22700000000000001</v>
      </c>
      <c r="K37">
        <f>+IF(AND(Rechner!$E$14&lt;=C37,Rechner!$E$14&gt;=B37),E37,"")</f>
        <v>0.22700000000000001</v>
      </c>
      <c r="L37">
        <f>+IF(AND(Rechner!$E$15&lt;=C37,Rechner!$E$15&gt;=B37),E37,"")</f>
        <v>0.22700000000000001</v>
      </c>
      <c r="P37" s="93"/>
      <c r="S37" s="7"/>
    </row>
    <row r="38" spans="1:19">
      <c r="A38" s="82">
        <v>2</v>
      </c>
      <c r="B38" s="82">
        <v>1000001</v>
      </c>
      <c r="C38" s="61">
        <v>2500000</v>
      </c>
      <c r="D38" s="101">
        <v>170</v>
      </c>
      <c r="E38" s="102">
        <v>0.21</v>
      </c>
      <c r="G38" t="str">
        <f>+IF(AND(Rechner!$E$13&lt;=C38,Rechner!$E$13&gt;=B38),D38,"")</f>
        <v/>
      </c>
      <c r="H38" t="str">
        <f>+IF(AND(Rechner!$E$14&lt;=C38,Rechner!$E$14&gt;=B38),D38,"")</f>
        <v/>
      </c>
      <c r="I38" t="str">
        <f>+IF(AND(Rechner!$E$15&lt;=C38,Rechner!$E$15&gt;=B38),D38,"")</f>
        <v/>
      </c>
      <c r="J38" t="str">
        <f>+IF(AND(Rechner!$E$13&lt;=C38,Rechner!$E$13&gt;=B38),E38,"")</f>
        <v/>
      </c>
      <c r="K38" t="str">
        <f>+IF(AND(Rechner!$E$14&lt;=C38,Rechner!$E$14&gt;=B38),E38,"")</f>
        <v/>
      </c>
      <c r="L38" t="str">
        <f>+IF(AND(Rechner!$E$15&lt;=C38,Rechner!$E$15&gt;=B38),E38,"")</f>
        <v/>
      </c>
      <c r="P38" s="93"/>
      <c r="S38" s="7"/>
    </row>
    <row r="39" spans="1:19">
      <c r="A39" s="82">
        <v>3</v>
      </c>
      <c r="B39" s="82">
        <v>2500001</v>
      </c>
      <c r="C39" s="61">
        <v>5000000</v>
      </c>
      <c r="D39" s="101">
        <v>570</v>
      </c>
      <c r="E39" s="102">
        <v>0.19400000000000001</v>
      </c>
      <c r="G39" t="str">
        <f>+IF(AND(Rechner!$E$13&lt;=C39,Rechner!$E$13&gt;=B39),D39,"")</f>
        <v/>
      </c>
      <c r="H39" t="str">
        <f>+IF(AND(Rechner!$E$14&lt;=C39,Rechner!$E$14&gt;=B39),D39,"")</f>
        <v/>
      </c>
      <c r="I39" t="str">
        <f>+IF(AND(Rechner!$E$15&lt;=C39,Rechner!$E$15&gt;=B39),D39,"")</f>
        <v/>
      </c>
      <c r="J39" t="str">
        <f>+IF(AND(Rechner!$E$13&lt;=C39,Rechner!$E$13&gt;=B39),E39,"")</f>
        <v/>
      </c>
      <c r="K39" t="str">
        <f>+IF(AND(Rechner!$E$14&lt;=C39,Rechner!$E$14&gt;=B39),E39,"")</f>
        <v/>
      </c>
      <c r="L39" t="str">
        <f>+IF(AND(Rechner!$E$15&lt;=C39,Rechner!$E$15&gt;=B39),E39,"")</f>
        <v/>
      </c>
      <c r="P39" s="93"/>
      <c r="S39" s="7"/>
    </row>
    <row r="40" spans="1:19">
      <c r="A40" s="82">
        <v>4</v>
      </c>
      <c r="B40" s="82">
        <v>5000001</v>
      </c>
      <c r="C40" s="61">
        <v>7500000</v>
      </c>
      <c r="D40" s="101">
        <v>1220</v>
      </c>
      <c r="E40" s="102">
        <v>0.18099999999999999</v>
      </c>
      <c r="G40" t="str">
        <f>+IF(AND(Rechner!$E$13&lt;=C40,Rechner!$E$13&gt;=B40),D40,"")</f>
        <v/>
      </c>
      <c r="H40" t="str">
        <f>+IF(AND(Rechner!$E$14&lt;=C40,Rechner!$E$14&gt;=B40),D40,"")</f>
        <v/>
      </c>
      <c r="I40" t="str">
        <f>+IF(AND(Rechner!$E$15&lt;=C40,Rechner!$E$15&gt;=B40),D40,"")</f>
        <v/>
      </c>
      <c r="J40" t="str">
        <f>+IF(AND(Rechner!$E$13&lt;=C40,Rechner!$E$13&gt;=B40),E40,"")</f>
        <v/>
      </c>
      <c r="K40" t="str">
        <f>+IF(AND(Rechner!$E$14&lt;=C40,Rechner!$E$14&gt;=B40),E40,"")</f>
        <v/>
      </c>
      <c r="L40" t="str">
        <f>+IF(AND(Rechner!$E$15&lt;=C40,Rechner!$E$15&gt;=B40),E40,"")</f>
        <v/>
      </c>
      <c r="P40" s="93"/>
      <c r="S40" s="7"/>
    </row>
    <row r="41" spans="1:19">
      <c r="A41" s="82">
        <v>5</v>
      </c>
      <c r="B41" s="82">
        <v>7500001</v>
      </c>
      <c r="C41" s="61">
        <v>10000000</v>
      </c>
      <c r="D41" s="101">
        <v>1970</v>
      </c>
      <c r="E41" s="102">
        <v>0.17100000000000001</v>
      </c>
      <c r="G41" t="str">
        <f>+IF(AND(Rechner!$E$13&lt;=C41,Rechner!$E$13&gt;=B41),D41,"")</f>
        <v/>
      </c>
      <c r="H41" t="str">
        <f>+IF(AND(Rechner!$E$14&lt;=C41,Rechner!$E$14&gt;=B41),D41,"")</f>
        <v/>
      </c>
      <c r="I41" t="str">
        <f>+IF(AND(Rechner!$E$15&lt;=C41,Rechner!$E$15&gt;=B41),D41,"")</f>
        <v/>
      </c>
      <c r="J41" t="str">
        <f>+IF(AND(Rechner!$E$13&lt;=C41,Rechner!$E$13&gt;=B41),E41,"")</f>
        <v/>
      </c>
      <c r="K41" t="str">
        <f>+IF(AND(Rechner!$E$14&lt;=C41,Rechner!$E$14&gt;=B41),E41,"")</f>
        <v/>
      </c>
      <c r="L41" t="str">
        <f>+IF(AND(Rechner!$E$15&lt;=C41,Rechner!$E$15&gt;=B41),E41,"")</f>
        <v/>
      </c>
      <c r="P41" s="93"/>
      <c r="S41" s="7"/>
    </row>
    <row r="42" spans="1:19">
      <c r="A42" s="82">
        <v>6</v>
      </c>
      <c r="B42" s="82">
        <v>10000001</v>
      </c>
      <c r="C42" s="61">
        <v>12500000</v>
      </c>
      <c r="D42" s="101">
        <v>2670</v>
      </c>
      <c r="E42" s="102">
        <v>0.16400000000000001</v>
      </c>
      <c r="G42" t="str">
        <f>+IF(AND(Rechner!$E$13&lt;=C42,Rechner!$E$13&gt;=B42),D42,"")</f>
        <v/>
      </c>
      <c r="H42" t="str">
        <f>+IF(AND(Rechner!$E$14&lt;=C42,Rechner!$E$14&gt;=B42),D42,"")</f>
        <v/>
      </c>
      <c r="I42" t="str">
        <f>+IF(AND(Rechner!$E$15&lt;=C42,Rechner!$E$15&gt;=B42),D42,"")</f>
        <v/>
      </c>
      <c r="J42" t="str">
        <f>+IF(AND(Rechner!$E$13&lt;=C42,Rechner!$E$13&gt;=B42),E42,"")</f>
        <v/>
      </c>
      <c r="K42" t="str">
        <f>+IF(AND(Rechner!$E$14&lt;=C42,Rechner!$E$14&gt;=B42),E42,"")</f>
        <v/>
      </c>
      <c r="L42" t="str">
        <f>+IF(AND(Rechner!$E$15&lt;=C42,Rechner!$E$15&gt;=B42),E42,"")</f>
        <v/>
      </c>
      <c r="P42" s="93"/>
      <c r="S42" s="7"/>
    </row>
    <row r="43" spans="1:19">
      <c r="A43" s="82">
        <v>7</v>
      </c>
      <c r="B43" s="82">
        <v>12500001</v>
      </c>
      <c r="C43" s="61">
        <v>15000000</v>
      </c>
      <c r="D43" s="101">
        <v>3420</v>
      </c>
      <c r="E43" s="102">
        <v>0.158</v>
      </c>
      <c r="G43" t="str">
        <f>+IF(AND(Rechner!$E$13&lt;=C43,Rechner!$E$13&gt;=B43),D43,"")</f>
        <v/>
      </c>
      <c r="H43" t="str">
        <f>+IF(AND(Rechner!$E$14&lt;=C43,Rechner!$E$14&gt;=B43),D43,"")</f>
        <v/>
      </c>
      <c r="I43" t="str">
        <f>+IF(AND(Rechner!$E$15&lt;=C43,Rechner!$E$15&gt;=B43),D43,"")</f>
        <v/>
      </c>
      <c r="J43" t="str">
        <f>+IF(AND(Rechner!$E$13&lt;=C43,Rechner!$E$13&gt;=B43),E43,"")</f>
        <v/>
      </c>
      <c r="K43" t="str">
        <f>+IF(AND(Rechner!$E$14&lt;=C43,Rechner!$E$14&gt;=B43),E43,"")</f>
        <v/>
      </c>
      <c r="L43" t="str">
        <f>+IF(AND(Rechner!$E$15&lt;=C43,Rechner!$E$15&gt;=B43),E43,"")</f>
        <v/>
      </c>
      <c r="P43" s="93"/>
      <c r="S43" s="7"/>
    </row>
    <row r="44" spans="1:19">
      <c r="A44" s="82">
        <v>8</v>
      </c>
      <c r="B44" s="82">
        <v>15000001</v>
      </c>
      <c r="C44" s="61">
        <v>30000000</v>
      </c>
      <c r="D44" s="101">
        <v>5520</v>
      </c>
      <c r="E44" s="102">
        <v>0.14399999999999999</v>
      </c>
      <c r="G44" t="str">
        <f>+IF(AND(Rechner!$E$13&lt;=C44,Rechner!$E$13&gt;=B44),D44,"")</f>
        <v/>
      </c>
      <c r="H44" t="str">
        <f>+IF(AND(Rechner!$E$14&lt;=C44,Rechner!$E$14&gt;=B44),D44,"")</f>
        <v/>
      </c>
      <c r="I44" t="str">
        <f>+IF(AND(Rechner!$E$15&lt;=C44,Rechner!$E$15&gt;=B44),D44,"")</f>
        <v/>
      </c>
      <c r="J44" t="str">
        <f>+IF(AND(Rechner!$E$13&lt;=C44,Rechner!$E$13&gt;=B44),E44,"")</f>
        <v/>
      </c>
      <c r="K44" t="str">
        <f>+IF(AND(Rechner!$E$14&lt;=C44,Rechner!$E$14&gt;=B44),E44,"")</f>
        <v/>
      </c>
      <c r="L44" t="str">
        <f>+IF(AND(Rechner!$E$15&lt;=C44,Rechner!$E$15&gt;=B44),E44,"")</f>
        <v/>
      </c>
      <c r="P44" s="93"/>
      <c r="S44" s="7"/>
    </row>
    <row r="45" spans="1:19">
      <c r="A45" s="82">
        <v>9</v>
      </c>
      <c r="B45" s="82">
        <v>30000001</v>
      </c>
      <c r="C45" s="61">
        <v>60000000</v>
      </c>
      <c r="D45" s="101">
        <v>11220</v>
      </c>
      <c r="E45" s="102">
        <v>0.125</v>
      </c>
      <c r="G45" t="str">
        <f>+IF(AND(Rechner!$E$13&lt;=C45,Rechner!$E$13&gt;=B45),D45,"")</f>
        <v/>
      </c>
      <c r="H45" t="str">
        <f>+IF(AND(Rechner!$E$14&lt;=C45,Rechner!$E$14&gt;=B45),D45,"")</f>
        <v/>
      </c>
      <c r="I45" t="str">
        <f>+IF(AND(Rechner!$E$15&lt;=C45,Rechner!$E$15&gt;=B45),D45,"")</f>
        <v/>
      </c>
      <c r="J45" t="str">
        <f>+IF(AND(Rechner!$E$13&lt;=C45,Rechner!$E$13&gt;=B45),E45,"")</f>
        <v/>
      </c>
      <c r="K45" t="str">
        <f>+IF(AND(Rechner!$E$14&lt;=C45,Rechner!$E$14&gt;=B45),E45,"")</f>
        <v/>
      </c>
      <c r="L45" t="str">
        <f>+IF(AND(Rechner!$E$15&lt;=C45,Rechner!$E$15&gt;=B45),E45,"")</f>
        <v/>
      </c>
      <c r="P45" s="93"/>
      <c r="S45" s="7"/>
    </row>
    <row r="46" spans="1:19">
      <c r="A46" s="82">
        <v>10</v>
      </c>
      <c r="B46" s="82">
        <v>60000001</v>
      </c>
      <c r="C46" s="61">
        <v>3000000000</v>
      </c>
      <c r="D46" s="101">
        <v>33420</v>
      </c>
      <c r="E46" s="102">
        <v>8.7999999999999995E-2</v>
      </c>
      <c r="G46" t="str">
        <f>+IF(AND(Rechner!$E$13&lt;=C46,Rechner!$E$13&gt;=B46),D46,"")</f>
        <v/>
      </c>
      <c r="H46" t="str">
        <f>+IF(AND(Rechner!$E$14&lt;=C46,Rechner!$E$14&gt;=B46),D46,"")</f>
        <v/>
      </c>
      <c r="I46" t="str">
        <f>+IF(AND(Rechner!$E$15&lt;=C46,Rechner!$E$15&gt;=B46),D46,"")</f>
        <v/>
      </c>
      <c r="J46" t="str">
        <f>+IF(AND(Rechner!$E$13&lt;=C46,Rechner!$E$13&gt;=B46),E46,"")</f>
        <v/>
      </c>
      <c r="K46" t="str">
        <f>+IF(AND(Rechner!$E$14&lt;=C46,Rechner!$E$14&gt;=B46),E46,"")</f>
        <v/>
      </c>
      <c r="L46" t="str">
        <f>+IF(AND(Rechner!$E$15&lt;=C46,Rechner!$E$15&gt;=B46),E46,"")</f>
        <v/>
      </c>
      <c r="P46" s="93"/>
      <c r="S46" s="7"/>
    </row>
    <row r="47" spans="1:19">
      <c r="A47" s="82">
        <v>11</v>
      </c>
      <c r="B47" s="82">
        <v>0</v>
      </c>
      <c r="C47" s="61">
        <v>0</v>
      </c>
      <c r="D47" s="61">
        <v>0</v>
      </c>
      <c r="E47" s="83">
        <v>0</v>
      </c>
      <c r="G47">
        <f>+IF(AND(Rechner!$E$13&lt;=C47,Rechner!$E$13&gt;=B47),D47,"")</f>
        <v>0</v>
      </c>
      <c r="H47">
        <f>+IF(AND(Rechner!$E$14&lt;=C47,Rechner!$E$14&gt;=B47),D47,"")</f>
        <v>0</v>
      </c>
      <c r="I47">
        <f>+IF(AND(Rechner!$E$15&lt;=C47,Rechner!$E$15&gt;=B47),D47,"")</f>
        <v>0</v>
      </c>
      <c r="J47">
        <f>+IF(AND(Rechner!$E$13&lt;=C47,Rechner!$E$13&gt;=B47),E47,"")</f>
        <v>0</v>
      </c>
      <c r="K47">
        <f>+IF(AND(Rechner!$E$14&lt;=C47,Rechner!$E$14&gt;=B47),E47,"")</f>
        <v>0</v>
      </c>
      <c r="L47">
        <f>+IF(AND(Rechner!$E$15&lt;=C47,Rechner!$E$15&gt;=B47),E47,"")</f>
        <v>0</v>
      </c>
      <c r="P47" s="93"/>
      <c r="S47" s="7"/>
    </row>
    <row r="48" spans="1:19">
      <c r="A48" s="82">
        <v>12</v>
      </c>
      <c r="B48" s="82">
        <v>0</v>
      </c>
      <c r="C48" s="61">
        <v>0</v>
      </c>
      <c r="D48" s="61">
        <v>0</v>
      </c>
      <c r="E48" s="83">
        <v>0</v>
      </c>
      <c r="G48">
        <f>+IF(AND(Rechner!$E$13&lt;=C48,Rechner!$E$13&gt;=B48),D48,"")</f>
        <v>0</v>
      </c>
      <c r="H48">
        <f>+IF(AND(Rechner!$E$14&lt;=C48,Rechner!$E$14&gt;=B48),D48,"")</f>
        <v>0</v>
      </c>
      <c r="I48">
        <f>+IF(AND(Rechner!$E$15&lt;=C48,Rechner!$E$15&gt;=B48),D48,"")</f>
        <v>0</v>
      </c>
      <c r="J48">
        <f>+IF(AND(Rechner!$E$13&lt;=C48,Rechner!$E$13&gt;=B48),E48,"")</f>
        <v>0</v>
      </c>
      <c r="K48">
        <f>+IF(AND(Rechner!$E$14&lt;=C48,Rechner!$E$14&gt;=B48),E48,"")</f>
        <v>0</v>
      </c>
      <c r="L48">
        <f>+IF(AND(Rechner!$E$15&lt;=C48,Rechner!$E$15&gt;=B48),E48,"")</f>
        <v>0</v>
      </c>
      <c r="S48" s="7"/>
    </row>
    <row r="49" spans="1:19">
      <c r="F49" t="s">
        <v>75</v>
      </c>
      <c r="G49" s="84">
        <f t="shared" ref="G49:L49" si="0">SUM(G37:G46)</f>
        <v>0</v>
      </c>
      <c r="H49" s="84">
        <f t="shared" si="0"/>
        <v>0</v>
      </c>
      <c r="I49" s="84">
        <f t="shared" si="0"/>
        <v>0</v>
      </c>
      <c r="J49" s="6">
        <f t="shared" si="0"/>
        <v>0.22700000000000001</v>
      </c>
      <c r="K49">
        <f t="shared" si="0"/>
        <v>0.22700000000000001</v>
      </c>
      <c r="L49">
        <f t="shared" si="0"/>
        <v>0.22700000000000001</v>
      </c>
      <c r="S49" s="7"/>
    </row>
    <row r="50" spans="1:19">
      <c r="F50" t="s">
        <v>76</v>
      </c>
      <c r="J50" s="6">
        <f>J49*Rechner!$E$13/100</f>
        <v>0</v>
      </c>
      <c r="K50" s="6">
        <f>K49*Rechner!$E$14/100</f>
        <v>0</v>
      </c>
      <c r="L50" s="6">
        <f>L49*Rechner!$E$15/100</f>
        <v>0</v>
      </c>
      <c r="S50" s="7"/>
    </row>
    <row r="51" spans="1:19">
      <c r="E51" s="85" t="s">
        <v>66</v>
      </c>
      <c r="F51" s="85"/>
      <c r="G51" s="69">
        <f>G49+J50</f>
        <v>0</v>
      </c>
      <c r="H51" s="69">
        <f>H49+K50</f>
        <v>0</v>
      </c>
      <c r="I51" s="69">
        <f>I49+L50</f>
        <v>0</v>
      </c>
      <c r="J51" s="6"/>
      <c r="S51" s="7"/>
    </row>
    <row r="52" spans="1:19">
      <c r="A52" s="53"/>
      <c r="J52" s="6"/>
      <c r="S52" s="86"/>
    </row>
    <row r="53" spans="1:19">
      <c r="A53" t="s">
        <v>67</v>
      </c>
      <c r="B53" s="72"/>
      <c r="J53" s="6"/>
      <c r="S53" s="86"/>
    </row>
    <row r="54" spans="1:19" ht="25.5" customHeight="1">
      <c r="A54" s="73" t="s">
        <v>59</v>
      </c>
      <c r="B54" s="73"/>
      <c r="C54" s="73"/>
      <c r="D54" s="74" t="s">
        <v>60</v>
      </c>
      <c r="E54" s="74" t="s">
        <v>15</v>
      </c>
      <c r="J54" s="6"/>
      <c r="S54" s="86"/>
    </row>
    <row r="55" spans="1:19" ht="15" customHeight="1">
      <c r="A55" s="77" t="s">
        <v>40</v>
      </c>
      <c r="B55" s="78" t="s">
        <v>68</v>
      </c>
      <c r="C55" s="78"/>
      <c r="D55" s="74" t="s">
        <v>69</v>
      </c>
      <c r="E55" s="74" t="s">
        <v>70</v>
      </c>
      <c r="J55" s="6"/>
      <c r="S55" s="86"/>
    </row>
    <row r="56" spans="1:19">
      <c r="A56" s="77" t="s">
        <v>45</v>
      </c>
      <c r="B56" s="77" t="s">
        <v>71</v>
      </c>
      <c r="C56" s="77" t="s">
        <v>72</v>
      </c>
      <c r="D56" s="77" t="s">
        <v>73</v>
      </c>
      <c r="E56" s="79" t="s">
        <v>74</v>
      </c>
      <c r="J56" s="6"/>
      <c r="S56" s="86"/>
    </row>
    <row r="57" spans="1:19">
      <c r="A57" s="80">
        <v>1</v>
      </c>
      <c r="B57" s="81">
        <v>0</v>
      </c>
      <c r="C57" s="81">
        <v>600</v>
      </c>
      <c r="D57" s="105">
        <v>0</v>
      </c>
      <c r="E57" s="105">
        <v>11.63</v>
      </c>
      <c r="G57">
        <f>+IF(AND(Rechner!H13&lt;=C57,Rechner!H13&gt;=B57),D57,"")</f>
        <v>0</v>
      </c>
      <c r="H57">
        <f>+IF(AND(Rechner!$H$14&lt;=C57,Rechner!$H$14&gt;=B57),D57,"")</f>
        <v>0</v>
      </c>
      <c r="I57">
        <f>+IF(AND(Rechner!$H$15&lt;=C57,Rechner!$H$15&gt;=B57),D57,"")</f>
        <v>0</v>
      </c>
      <c r="J57">
        <f>+IF(AND(Rechner!$H$13&lt;=C57,Rechner!$H$13&gt;=B57),E57,"")</f>
        <v>11.63</v>
      </c>
      <c r="K57">
        <f>+IF(AND(Rechner!$H$14&lt;=C57,Rechner!$H$14&gt;=B57),E57,"")</f>
        <v>11.63</v>
      </c>
      <c r="L57">
        <f>+IF(AND(Rechner!$H$15&lt;=C57,Rechner!$H$15&gt;=B57),E57,"")</f>
        <v>11.63</v>
      </c>
      <c r="N57" s="94"/>
      <c r="S57" s="86"/>
    </row>
    <row r="58" spans="1:19">
      <c r="A58" s="82">
        <v>2</v>
      </c>
      <c r="B58" s="61">
        <v>601</v>
      </c>
      <c r="C58" s="61">
        <v>1300</v>
      </c>
      <c r="D58" s="105">
        <v>900</v>
      </c>
      <c r="E58" s="105">
        <v>10.130000000000001</v>
      </c>
      <c r="G58" t="str">
        <f>+IF(AND(Rechner!$H$13&lt;=C58,Rechner!$H$13&gt;=B58),D58,"")</f>
        <v/>
      </c>
      <c r="H58" t="str">
        <f>+IF(AND(Rechner!$H$14&lt;=C58,Rechner!$H$14&gt;=B58),D58,"")</f>
        <v/>
      </c>
      <c r="I58" t="str">
        <f>+IF(AND(Rechner!$H$15&lt;=C58,Rechner!$H$15&gt;=B58),D58,"")</f>
        <v/>
      </c>
      <c r="J58" t="str">
        <f>+IF(AND(Rechner!$H$13&lt;=C58,Rechner!$H$13&gt;=B58),E58,"")</f>
        <v/>
      </c>
      <c r="K58" t="str">
        <f>+IF(AND(Rechner!$H$14&lt;=C58,Rechner!$H$14&gt;=B58),E58,"")</f>
        <v/>
      </c>
      <c r="L58" t="str">
        <f>+IF(AND(Rechner!$H$15&lt;=C58,Rechner!$H$15&gt;=B58),E58,"")</f>
        <v/>
      </c>
      <c r="N58" s="94"/>
      <c r="S58" s="86"/>
    </row>
    <row r="59" spans="1:19">
      <c r="A59" s="82">
        <v>3</v>
      </c>
      <c r="B59" s="61">
        <v>1301</v>
      </c>
      <c r="C59" s="61">
        <v>2300</v>
      </c>
      <c r="D59" s="105">
        <v>2980</v>
      </c>
      <c r="E59" s="105">
        <v>8.5299999999999994</v>
      </c>
      <c r="G59" t="str">
        <f>+IF(AND(Rechner!$H$13&lt;=C59,Rechner!$H$13&gt;=B59),D59,"")</f>
        <v/>
      </c>
      <c r="H59" t="str">
        <f>+IF(AND(Rechner!$H$14&lt;=C59,Rechner!$H$14&gt;=B59),D59,"")</f>
        <v/>
      </c>
      <c r="I59" t="str">
        <f>+IF(AND(Rechner!$H$15&lt;=C59,Rechner!$H$15&gt;=B59),D59,"")</f>
        <v/>
      </c>
      <c r="J59" t="str">
        <f>+IF(AND(Rechner!$H$13&lt;=C59,Rechner!$H$13&gt;=B59),E59,"")</f>
        <v/>
      </c>
      <c r="K59" t="str">
        <f>+IF(AND(Rechner!$H$14&lt;=C59,Rechner!$H$14&gt;=B59),E59,"")</f>
        <v/>
      </c>
      <c r="L59" t="str">
        <f>+IF(AND(Rechner!$H$15&lt;=C59,Rechner!$H$15&gt;=B59),E59,"")</f>
        <v/>
      </c>
      <c r="N59" s="94"/>
      <c r="S59" s="86"/>
    </row>
    <row r="60" spans="1:19">
      <c r="A60" s="82">
        <v>4</v>
      </c>
      <c r="B60" s="61">
        <v>2301</v>
      </c>
      <c r="C60" s="61">
        <v>3200</v>
      </c>
      <c r="D60" s="105">
        <v>5924</v>
      </c>
      <c r="E60" s="105">
        <v>7.25</v>
      </c>
      <c r="G60" t="str">
        <f>+IF(AND(Rechner!$H$13&lt;=C60,Rechner!$H$13&gt;=B60),D60,"")</f>
        <v/>
      </c>
      <c r="H60" t="str">
        <f>+IF(AND(Rechner!$H$14&lt;=C60,Rechner!$H$14&gt;=B60),D60,"")</f>
        <v/>
      </c>
      <c r="I60" t="str">
        <f>+IF(AND(Rechner!$H$15&lt;=C60,Rechner!$H$15&gt;=B60),D60,"")</f>
        <v/>
      </c>
      <c r="J60" t="str">
        <f>+IF(AND(Rechner!$H$13&lt;=C60,Rechner!$H$13&gt;=B60),E60,"")</f>
        <v/>
      </c>
      <c r="K60" t="str">
        <f>+IF(AND(Rechner!$H$14&lt;=C60,Rechner!$H$14&gt;=B60),E60,"")</f>
        <v/>
      </c>
      <c r="L60" t="str">
        <f>+IF(AND(Rechner!$H$15&lt;=C60,Rechner!$H$15&gt;=B60),E60,"")</f>
        <v/>
      </c>
      <c r="N60" s="94"/>
      <c r="S60" s="86"/>
    </row>
    <row r="61" spans="1:19">
      <c r="A61" s="82">
        <v>5</v>
      </c>
      <c r="B61" s="61">
        <v>3201</v>
      </c>
      <c r="C61" s="61">
        <v>4100</v>
      </c>
      <c r="D61" s="105">
        <v>8516</v>
      </c>
      <c r="E61" s="105">
        <v>6.44</v>
      </c>
      <c r="G61" t="str">
        <f>+IF(AND(Rechner!$H$13&lt;=C61,Rechner!$H$13&gt;=B61),D61,"")</f>
        <v/>
      </c>
      <c r="H61" t="str">
        <f>+IF(AND(Rechner!$H$14&lt;=C61,Rechner!$H$14&gt;=B61),D61,"")</f>
        <v/>
      </c>
      <c r="I61" t="str">
        <f>+IF(AND(Rechner!$H$15&lt;=C61,Rechner!$H$15&gt;=B61),D61,"")</f>
        <v/>
      </c>
      <c r="J61" t="str">
        <f>+IF(AND(Rechner!$H$13&lt;=C61,Rechner!$H$13&gt;=B61),E61,"")</f>
        <v/>
      </c>
      <c r="K61" t="str">
        <f>+IF(AND(Rechner!$H$14&lt;=C61,Rechner!$H$14&gt;=B61),E61,"")</f>
        <v/>
      </c>
      <c r="L61" t="str">
        <f>+IF(AND(Rechner!$H$15&lt;=C61,Rechner!$H$15&gt;=B61),E61,"")</f>
        <v/>
      </c>
      <c r="N61" s="94"/>
      <c r="S61" s="86"/>
    </row>
    <row r="62" spans="1:19">
      <c r="A62" s="82">
        <v>6</v>
      </c>
      <c r="B62" s="61">
        <v>4101</v>
      </c>
      <c r="C62" s="61">
        <v>5000</v>
      </c>
      <c r="D62" s="105">
        <v>10812</v>
      </c>
      <c r="E62" s="105">
        <v>5.88</v>
      </c>
      <c r="G62" t="str">
        <f>+IF(AND(Rechner!$H$13&lt;=C62,Rechner!$H$13&gt;=B62),D62,"")</f>
        <v/>
      </c>
      <c r="H62" t="str">
        <f>+IF(AND(Rechner!$H$14&lt;=C62,Rechner!$H$14&gt;=B62),D62,"")</f>
        <v/>
      </c>
      <c r="I62" t="str">
        <f>+IF(AND(Rechner!$H$15&lt;=C62,Rechner!$H$15&gt;=B62),D62,"")</f>
        <v/>
      </c>
      <c r="J62" t="str">
        <f>+IF(AND(Rechner!$H$13&lt;=C62,Rechner!$H$13&gt;=B62),E62,"")</f>
        <v/>
      </c>
      <c r="K62" t="str">
        <f>+IF(AND(Rechner!$H$14&lt;=C62,Rechner!$H$14&gt;=B62),E62,"")</f>
        <v/>
      </c>
      <c r="L62" t="str">
        <f>+IF(AND(Rechner!$H$15&lt;=C62,Rechner!$H$15&gt;=B62),E62,"")</f>
        <v/>
      </c>
      <c r="N62" s="94"/>
      <c r="S62" s="7"/>
    </row>
    <row r="63" spans="1:19">
      <c r="A63" s="82">
        <v>7</v>
      </c>
      <c r="B63" s="61">
        <v>5001</v>
      </c>
      <c r="C63" s="61">
        <v>5800</v>
      </c>
      <c r="D63" s="105">
        <v>12712</v>
      </c>
      <c r="E63" s="105">
        <v>5.5</v>
      </c>
      <c r="G63" t="str">
        <f>+IF(AND(Rechner!$H$13&lt;=C63,Rechner!$H$13&gt;=B63),D63,"")</f>
        <v/>
      </c>
      <c r="H63" t="str">
        <f>+IF(AND(Rechner!$H$14&lt;=C63,Rechner!$H$14&gt;=B63),D63,"")</f>
        <v/>
      </c>
      <c r="I63" t="str">
        <f>+IF(AND(Rechner!$H$15&lt;=C63,Rechner!$H$15&gt;=B63),D63,"")</f>
        <v/>
      </c>
      <c r="J63" t="str">
        <f>+IF(AND(Rechner!$H$13&lt;=C63,Rechner!$H$13&gt;=B63),E63,"")</f>
        <v/>
      </c>
      <c r="K63" t="str">
        <f>+IF(AND(Rechner!$H$14&lt;=C63,Rechner!$H$14&gt;=B63),E63,"")</f>
        <v/>
      </c>
      <c r="L63" t="str">
        <f>+IF(AND(Rechner!$H$15&lt;=C63,Rechner!$H$15&gt;=B63),E63,"")</f>
        <v/>
      </c>
      <c r="N63" s="94"/>
      <c r="S63" s="7"/>
    </row>
    <row r="64" spans="1:19">
      <c r="A64" s="82">
        <v>8</v>
      </c>
      <c r="B64" s="61">
        <v>5801</v>
      </c>
      <c r="C64" s="61">
        <v>10500</v>
      </c>
      <c r="D64" s="105">
        <v>16308</v>
      </c>
      <c r="E64" s="105">
        <v>4.88</v>
      </c>
      <c r="G64" t="str">
        <f>+IF(AND(Rechner!$H$13&lt;=C64,Rechner!$H$13&gt;=B64),D64,"")</f>
        <v/>
      </c>
      <c r="H64" t="str">
        <f>+IF(AND(Rechner!$H$14&lt;=C64,Rechner!$H$14&gt;=B64),D64,"")</f>
        <v/>
      </c>
      <c r="I64" t="str">
        <f>+IF(AND(Rechner!$H$15&lt;=C64,Rechner!$H$15&gt;=B64),D64,"")</f>
        <v/>
      </c>
      <c r="J64" t="str">
        <f>+IF(AND(Rechner!$H$13&lt;=C64,Rechner!$H$13&gt;=B64),E64,"")</f>
        <v/>
      </c>
      <c r="K64" t="str">
        <f>+IF(AND(Rechner!$H$14&lt;=C64,Rechner!$H$14&gt;=B64),E64,"")</f>
        <v/>
      </c>
      <c r="L64" t="str">
        <f>+IF(AND(Rechner!$H$15&lt;=C64,Rechner!$H$15&gt;=B64),E64,"")</f>
        <v/>
      </c>
      <c r="N64" s="94"/>
      <c r="S64" s="7"/>
    </row>
    <row r="65" spans="1:20">
      <c r="A65" s="82">
        <v>9</v>
      </c>
      <c r="B65" s="61">
        <v>10501</v>
      </c>
      <c r="C65" s="61">
        <v>19000</v>
      </c>
      <c r="D65" s="105">
        <v>21033</v>
      </c>
      <c r="E65" s="105">
        <v>4.43</v>
      </c>
      <c r="G65" t="str">
        <f>+IF(AND(Rechner!$H$13&lt;=C65,Rechner!$H$13&gt;=B65),D65,"")</f>
        <v/>
      </c>
      <c r="H65" t="str">
        <f>+IF(AND(Rechner!$H$14&lt;=C65,Rechner!$H$14&gt;=B65),D65,"")</f>
        <v/>
      </c>
      <c r="I65" t="str">
        <f>+IF(AND(Rechner!$H$15&lt;=C65,Rechner!$H$15&gt;=B65),D65,"")</f>
        <v/>
      </c>
      <c r="J65" t="str">
        <f>+IF(AND(Rechner!$H$13&lt;=C65,Rechner!$H$13&gt;=B65),E65,"")</f>
        <v/>
      </c>
      <c r="K65" t="str">
        <f>+IF(AND(Rechner!$H$14&lt;=C65,Rechner!$H$14&gt;=B65),E65,"")</f>
        <v/>
      </c>
      <c r="L65" t="str">
        <f>+IF(AND(Rechner!$H$15&lt;=C65,Rechner!$H$15&gt;=B65),E65,"")</f>
        <v/>
      </c>
      <c r="N65" s="94"/>
      <c r="S65" s="7"/>
    </row>
    <row r="66" spans="1:20">
      <c r="A66" s="82">
        <v>10</v>
      </c>
      <c r="B66" s="61">
        <v>19001</v>
      </c>
      <c r="C66" s="61">
        <v>2000000</v>
      </c>
      <c r="D66" s="105">
        <v>21603</v>
      </c>
      <c r="E66" s="105">
        <v>4.4000000000000004</v>
      </c>
      <c r="G66" t="str">
        <f>+IF(AND(Rechner!$H$13&lt;=C66,Rechner!$H$13&gt;=B66),D66,"")</f>
        <v/>
      </c>
      <c r="H66" t="str">
        <f>+IF(AND(Rechner!$H$14&lt;=C66,Rechner!$H$14&gt;=B66),D66,"")</f>
        <v/>
      </c>
      <c r="I66" t="str">
        <f>+IF(AND(Rechner!$H$15&lt;=C66,Rechner!$H$15&gt;=B66),D66,"")</f>
        <v/>
      </c>
      <c r="J66" t="str">
        <f>+IF(AND(Rechner!$H$13&lt;=C66,Rechner!$H$13&gt;=B66),E66,"")</f>
        <v/>
      </c>
      <c r="K66" t="str">
        <f>+IF(AND(Rechner!$H$14&lt;=C66,Rechner!$H$14&gt;=B66),E66,"")</f>
        <v/>
      </c>
      <c r="L66" t="str">
        <f>+IF(AND(Rechner!$H$15&lt;=C66,Rechner!$H$15&gt;=B66),E66,"")</f>
        <v/>
      </c>
      <c r="N66" s="94"/>
      <c r="S66" s="7"/>
    </row>
    <row r="67" spans="1:20">
      <c r="A67" s="82">
        <v>11</v>
      </c>
      <c r="B67" s="61">
        <v>0</v>
      </c>
      <c r="C67" s="61">
        <v>0</v>
      </c>
      <c r="D67" s="62">
        <v>0</v>
      </c>
      <c r="E67" s="62">
        <v>0</v>
      </c>
      <c r="G67">
        <f>+IF(AND(Rechner!$H$13&lt;=C67,Rechner!$H$13&gt;=B67),D67,"")</f>
        <v>0</v>
      </c>
      <c r="H67">
        <f>+IF(AND(Rechner!$H$14&lt;=C67,Rechner!$H$14&gt;=B67),D67,"")</f>
        <v>0</v>
      </c>
      <c r="I67">
        <f>+IF(AND(Rechner!$H$15&lt;=C67,Rechner!$H$15&gt;=B67),D67,"")</f>
        <v>0</v>
      </c>
      <c r="J67">
        <f>+IF(AND(Rechner!$H$13&lt;=C67,Rechner!$H$13&gt;=B67),E67,"")</f>
        <v>0</v>
      </c>
      <c r="K67">
        <f>+IF(AND(Rechner!$H$14&lt;=C67,Rechner!$H$14&gt;=B67),E67,"")</f>
        <v>0</v>
      </c>
      <c r="L67">
        <f>+IF(AND(Rechner!$H$15&lt;=C67,Rechner!$H$15&gt;=B67),E67,"")</f>
        <v>0</v>
      </c>
      <c r="N67" s="94"/>
      <c r="S67" s="7"/>
    </row>
    <row r="68" spans="1:20">
      <c r="A68" s="82">
        <v>12</v>
      </c>
      <c r="B68" s="61">
        <v>0</v>
      </c>
      <c r="C68" s="61">
        <v>0</v>
      </c>
      <c r="D68" s="62">
        <v>0</v>
      </c>
      <c r="E68" s="62">
        <v>0</v>
      </c>
      <c r="G68">
        <f>+IF(AND(Rechner!$H$13&lt;=C68,Rechner!$H$13&gt;=B68),D68,"")</f>
        <v>0</v>
      </c>
      <c r="H68">
        <f>+IF(AND(Rechner!$H$14&lt;=C68,Rechner!$H$14&gt;=B68),D68,"")</f>
        <v>0</v>
      </c>
      <c r="J68">
        <f>+IF(AND(Rechner!$H$13&lt;=C68,Rechner!$H$13&gt;=B68),E68,"")</f>
        <v>0</v>
      </c>
      <c r="K68">
        <f>+IF(AND(Rechner!$H$14&lt;=C68,Rechner!$H$14&gt;=B68),E68,"")</f>
        <v>0</v>
      </c>
      <c r="L68">
        <f>+IF(AND(Rechner!$H$15&lt;=C68,Rechner!$H$15&gt;=B68),E68,"")</f>
        <v>0</v>
      </c>
      <c r="S68" s="7"/>
    </row>
    <row r="69" spans="1:20">
      <c r="A69" s="87"/>
      <c r="B69" s="88"/>
      <c r="C69" s="88"/>
      <c r="D69" s="89"/>
      <c r="E69" s="89"/>
      <c r="F69" t="s">
        <v>77</v>
      </c>
      <c r="G69">
        <f t="shared" ref="G69:L69" si="1">SUM(G57:G66)</f>
        <v>0</v>
      </c>
      <c r="H69">
        <f t="shared" si="1"/>
        <v>0</v>
      </c>
      <c r="I69">
        <f t="shared" si="1"/>
        <v>0</v>
      </c>
      <c r="J69" s="6">
        <f t="shared" si="1"/>
        <v>11.63</v>
      </c>
      <c r="K69">
        <f t="shared" si="1"/>
        <v>11.63</v>
      </c>
      <c r="L69">
        <f t="shared" si="1"/>
        <v>11.63</v>
      </c>
      <c r="S69" s="7"/>
    </row>
    <row r="70" spans="1:20">
      <c r="A70" s="87"/>
      <c r="B70" s="88"/>
      <c r="C70" s="88"/>
      <c r="D70" s="89"/>
      <c r="E70" s="89"/>
      <c r="F70" t="s">
        <v>78</v>
      </c>
      <c r="J70" s="6">
        <f>J69*Rechner!$H$13</f>
        <v>0</v>
      </c>
      <c r="K70" s="6">
        <f>K69*Rechner!$H$14</f>
        <v>0</v>
      </c>
      <c r="L70" s="6">
        <f>L69*Rechner!$H$15</f>
        <v>0</v>
      </c>
      <c r="S70" s="7"/>
    </row>
    <row r="71" spans="1:20">
      <c r="A71" s="87"/>
      <c r="B71" s="88"/>
      <c r="C71" s="88"/>
      <c r="D71" s="89"/>
      <c r="E71" s="90" t="s">
        <v>66</v>
      </c>
      <c r="G71" s="69">
        <f>G69+J70</f>
        <v>0</v>
      </c>
      <c r="H71" s="69">
        <f>H69+K70</f>
        <v>0</v>
      </c>
      <c r="I71" s="69">
        <f>I69+L70</f>
        <v>0</v>
      </c>
      <c r="J71" s="91"/>
      <c r="K71" s="69"/>
      <c r="L71" s="69"/>
      <c r="S71" s="7"/>
    </row>
    <row r="72" spans="1:20">
      <c r="A72" s="6"/>
      <c r="B72" s="87"/>
      <c r="C72" s="88"/>
      <c r="D72" s="88"/>
      <c r="E72" s="89"/>
      <c r="F72" s="89"/>
      <c r="T72" s="7"/>
    </row>
  </sheetData>
  <customSheetViews>
    <customSheetView guid="{1E8A76A9-D56B-4AFD-9B2B-E02EB9C6C28A}" scale="80" state="hidden" topLeftCell="A16">
      <selection activeCell="Q50" sqref="Q50"/>
      <pageMargins left="0.78740157499999996" right="0.78740157499999996" top="0.984251969" bottom="0.984251969" header="0.4921259845" footer="0.4921259845"/>
      <headerFooter alignWithMargins="0"/>
    </customSheetView>
  </customSheetViews>
  <mergeCells count="3">
    <mergeCell ref="A10:C10"/>
    <mergeCell ref="E10:F10"/>
    <mergeCell ref="E11:F11"/>
  </mergeCells>
  <phoneticPr fontId="4" type="noConversion"/>
  <dataValidations count="1">
    <dataValidation type="list" allowBlank="1" showInputMessage="1" showErrorMessage="1" sqref="G4:I4" xr:uid="{00000000-0002-0000-0200-000000000000}">
      <formula1>#REF!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Rechner</vt:lpstr>
      <vt:lpstr>Berechnung inkl. vgNNE</vt:lpstr>
      <vt:lpstr>Berechnung exkl. vgNNE</vt:lpstr>
    </vt:vector>
  </TitlesOfParts>
  <Company>ESB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DoerigA</dc:creator>
  <cp:lastModifiedBy>Naeve, Yvonne</cp:lastModifiedBy>
  <cp:lastPrinted>2011-01-19T13:49:22Z</cp:lastPrinted>
  <dcterms:created xsi:type="dcterms:W3CDTF">2009-12-17T08:47:49Z</dcterms:created>
  <dcterms:modified xsi:type="dcterms:W3CDTF">2024-11-28T15:08:44Z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